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Budžeta_attīstības_nodaļa\BUDZETI\BUDZETS_2022\PASKAIDROJUMI\2_Precizētie_paskaidrojumi_publicēšanai\2_Publicētie_mājas_lapā\"/>
    </mc:Choice>
  </mc:AlternateContent>
  <xr:revisionPtr revIDLastSave="0" documentId="13_ncr:1_{17233C86-E52B-4BFA-A244-DC4D6A85922E}" xr6:coauthVersionLast="47" xr6:coauthVersionMax="47" xr10:uidLastSave="{00000000-0000-0000-0000-000000000000}"/>
  <bookViews>
    <workbookView xWindow="-110" yWindow="-110" windowWidth="19420" windowHeight="10420" activeTab="6" xr2:uid="{00000000-000D-0000-FFFF-FFFF00000000}"/>
  </bookViews>
  <sheets>
    <sheet name="kons_funk" sheetId="16" r:id="rId1"/>
    <sheet name="pb_spb_funk" sheetId="13" r:id="rId2"/>
    <sheet name="kons_adm" sheetId="17" r:id="rId3"/>
    <sheet name="pb_spb_adm" sheetId="18" r:id="rId4"/>
    <sheet name="pb_spb_adm (2)" sheetId="22" state="hidden" r:id="rId5"/>
    <sheet name="kons_ekon" sheetId="19" r:id="rId6"/>
    <sheet name="pb_spb_ekon" sheetId="20" r:id="rId7"/>
  </sheets>
  <externalReferences>
    <externalReference r:id="rId8"/>
  </externalReferences>
  <definedNames>
    <definedName name="_xlnm._FilterDatabase" localSheetId="3" hidden="1">pb_spb_adm!$A$1:$O$159</definedName>
    <definedName name="_xlnm._FilterDatabase" localSheetId="4" hidden="1">'pb_spb_adm (2)'!$B$1:$B$143</definedName>
    <definedName name="_xlnm._FilterDatabase" localSheetId="6" hidden="1">pb_spb_ekon!$A$1:$A$66</definedName>
    <definedName name="_xlnm.Print_Titles" localSheetId="2">kons_adm!$4:$4</definedName>
    <definedName name="_xlnm.Print_Titles" localSheetId="5">kons_ekon!$4:$4</definedName>
    <definedName name="_xlnm.Print_Titles" localSheetId="3">pb_spb_adm!$3:$3</definedName>
    <definedName name="_xlnm.Print_Titles" localSheetId="4">'pb_spb_adm (2)'!$3:$3</definedName>
    <definedName name="_xlnm.Print_Titles" localSheetId="6">pb_spb_ekon!$4:$4</definedName>
    <definedName name="T13l6">[1]JPI_pasakumi_kopa!#REF!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8" l="1"/>
  <c r="B141" i="18"/>
  <c r="J9" i="19"/>
  <c r="E9" i="19"/>
  <c r="H136" i="18" l="1"/>
  <c r="H132" i="18"/>
  <c r="H133" i="18"/>
  <c r="H134" i="18"/>
  <c r="H116" i="18"/>
  <c r="H117" i="18"/>
  <c r="H77" i="18"/>
  <c r="H44" i="18"/>
  <c r="H73" i="18"/>
  <c r="H81" i="18"/>
  <c r="H80" i="18"/>
  <c r="N29" i="20"/>
  <c r="O29" i="20"/>
  <c r="N30" i="20"/>
  <c r="O30" i="20"/>
  <c r="K29" i="20"/>
  <c r="L29" i="20"/>
  <c r="K30" i="20"/>
  <c r="L30" i="20"/>
  <c r="F29" i="20"/>
  <c r="G29" i="20"/>
  <c r="H29" i="20"/>
  <c r="I29" i="20"/>
  <c r="F30" i="20"/>
  <c r="G30" i="20"/>
  <c r="H30" i="20"/>
  <c r="I30" i="20"/>
  <c r="C29" i="20"/>
  <c r="D29" i="20"/>
  <c r="C30" i="20"/>
  <c r="D30" i="20"/>
  <c r="M32" i="19" l="1"/>
  <c r="M31" i="19"/>
  <c r="J32" i="19"/>
  <c r="J31" i="19"/>
  <c r="E32" i="19"/>
  <c r="E31" i="19"/>
  <c r="B32" i="19"/>
  <c r="B31" i="19"/>
  <c r="M29" i="19"/>
  <c r="M28" i="19"/>
  <c r="M27" i="19" s="1"/>
  <c r="J29" i="19"/>
  <c r="J28" i="19"/>
  <c r="E29" i="19"/>
  <c r="E28" i="19"/>
  <c r="B29" i="19"/>
  <c r="B28" i="19"/>
  <c r="B27" i="19" s="1"/>
  <c r="M25" i="19"/>
  <c r="J25" i="19"/>
  <c r="E25" i="19"/>
  <c r="B25" i="19"/>
  <c r="M23" i="19"/>
  <c r="J23" i="19"/>
  <c r="E23" i="19"/>
  <c r="B23" i="19"/>
  <c r="M22" i="19"/>
  <c r="J22" i="19"/>
  <c r="E22" i="19"/>
  <c r="B22" i="19"/>
  <c r="M20" i="19"/>
  <c r="J20" i="19"/>
  <c r="E20" i="19"/>
  <c r="B20" i="19"/>
  <c r="M19" i="19"/>
  <c r="J19" i="19"/>
  <c r="E19" i="19"/>
  <c r="B19" i="19"/>
  <c r="M16" i="19"/>
  <c r="J16" i="19"/>
  <c r="E16" i="19"/>
  <c r="B16" i="19"/>
  <c r="M15" i="19"/>
  <c r="J15" i="19"/>
  <c r="E15" i="19"/>
  <c r="B15" i="19"/>
  <c r="M13" i="19"/>
  <c r="J13" i="19"/>
  <c r="E13" i="19"/>
  <c r="B13" i="19"/>
  <c r="M12" i="19"/>
  <c r="J12" i="19"/>
  <c r="E12" i="19"/>
  <c r="B12" i="19"/>
  <c r="M10" i="19"/>
  <c r="J10" i="19"/>
  <c r="E10" i="19"/>
  <c r="B10" i="19"/>
  <c r="M9" i="19"/>
  <c r="B9" i="19"/>
  <c r="M8" i="19"/>
  <c r="J8" i="19"/>
  <c r="E8" i="19"/>
  <c r="B8" i="19"/>
  <c r="E27" i="19" l="1"/>
  <c r="J27" i="19"/>
  <c r="M125" i="18" l="1"/>
  <c r="M124" i="18" s="1"/>
  <c r="J125" i="18"/>
  <c r="J124" i="18" s="1"/>
  <c r="E125" i="18"/>
  <c r="E124" i="18" s="1"/>
  <c r="D128" i="18"/>
  <c r="G128" i="18"/>
  <c r="H128" i="18"/>
  <c r="L128" i="18"/>
  <c r="O128" i="18"/>
  <c r="E122" i="18"/>
  <c r="M120" i="18"/>
  <c r="J120" i="18"/>
  <c r="E120" i="18"/>
  <c r="M112" i="18"/>
  <c r="E112" i="18"/>
  <c r="M102" i="18"/>
  <c r="J102" i="18"/>
  <c r="E102" i="18"/>
  <c r="E91" i="18"/>
  <c r="M78" i="18"/>
  <c r="J78" i="18"/>
  <c r="E78" i="18"/>
  <c r="E70" i="18"/>
  <c r="E60" i="18"/>
  <c r="E55" i="18"/>
  <c r="J55" i="18"/>
  <c r="M55" i="18"/>
  <c r="E48" i="18"/>
  <c r="J48" i="18"/>
  <c r="M48" i="18"/>
  <c r="E34" i="18" l="1"/>
  <c r="J28" i="18"/>
  <c r="E28" i="18"/>
  <c r="M23" i="18" l="1"/>
  <c r="J23" i="18"/>
  <c r="E23" i="18"/>
  <c r="I31" i="17" l="1"/>
  <c r="O32" i="17"/>
  <c r="L32" i="17"/>
  <c r="H32" i="17"/>
  <c r="G32" i="17"/>
  <c r="D32" i="17"/>
  <c r="B37" i="17" l="1"/>
  <c r="C32" i="17" s="1"/>
  <c r="O57" i="20"/>
  <c r="N57" i="20"/>
  <c r="L57" i="20"/>
  <c r="K57" i="20"/>
  <c r="I57" i="20"/>
  <c r="H57" i="20"/>
  <c r="G57" i="20"/>
  <c r="F57" i="20"/>
  <c r="D57" i="20"/>
  <c r="C57" i="20"/>
  <c r="O56" i="20"/>
  <c r="N56" i="20"/>
  <c r="L56" i="20"/>
  <c r="K56" i="20"/>
  <c r="I56" i="20"/>
  <c r="H56" i="20"/>
  <c r="G56" i="20"/>
  <c r="F56" i="20"/>
  <c r="D56" i="20"/>
  <c r="C56" i="20"/>
  <c r="O55" i="20"/>
  <c r="N55" i="20"/>
  <c r="L55" i="20"/>
  <c r="K55" i="20"/>
  <c r="I55" i="20"/>
  <c r="H55" i="20"/>
  <c r="G55" i="20"/>
  <c r="F55" i="20"/>
  <c r="D55" i="20"/>
  <c r="C55" i="20"/>
  <c r="O54" i="20"/>
  <c r="N54" i="20"/>
  <c r="L54" i="20"/>
  <c r="K54" i="20"/>
  <c r="I54" i="20"/>
  <c r="H54" i="20"/>
  <c r="G54" i="20"/>
  <c r="F54" i="20"/>
  <c r="D54" i="20"/>
  <c r="C54" i="20"/>
  <c r="O53" i="20"/>
  <c r="N53" i="20"/>
  <c r="L53" i="20"/>
  <c r="K53" i="20"/>
  <c r="I53" i="20"/>
  <c r="H53" i="20"/>
  <c r="G53" i="20"/>
  <c r="F53" i="20"/>
  <c r="D53" i="20"/>
  <c r="C53" i="20"/>
  <c r="O52" i="20"/>
  <c r="N52" i="20"/>
  <c r="L52" i="20"/>
  <c r="K52" i="20"/>
  <c r="I52" i="20"/>
  <c r="H52" i="20"/>
  <c r="G52" i="20"/>
  <c r="F52" i="20"/>
  <c r="D52" i="20"/>
  <c r="C52" i="20"/>
  <c r="O51" i="20"/>
  <c r="N51" i="20"/>
  <c r="L51" i="20"/>
  <c r="K51" i="20"/>
  <c r="I51" i="20"/>
  <c r="H51" i="20"/>
  <c r="G51" i="20"/>
  <c r="F51" i="20"/>
  <c r="D51" i="20"/>
  <c r="C51" i="20"/>
  <c r="O50" i="20"/>
  <c r="N50" i="20"/>
  <c r="L50" i="20"/>
  <c r="K50" i="20"/>
  <c r="I50" i="20"/>
  <c r="H50" i="20"/>
  <c r="G50" i="20"/>
  <c r="F50" i="20"/>
  <c r="D50" i="20"/>
  <c r="C50" i="20"/>
  <c r="O49" i="20"/>
  <c r="N49" i="20"/>
  <c r="L49" i="20"/>
  <c r="K49" i="20"/>
  <c r="I49" i="20"/>
  <c r="H49" i="20"/>
  <c r="G49" i="20"/>
  <c r="F49" i="20"/>
  <c r="D49" i="20"/>
  <c r="C49" i="20"/>
  <c r="O48" i="20"/>
  <c r="N48" i="20"/>
  <c r="L48" i="20"/>
  <c r="K48" i="20"/>
  <c r="I48" i="20"/>
  <c r="H48" i="20"/>
  <c r="G48" i="20"/>
  <c r="F48" i="20"/>
  <c r="D48" i="20"/>
  <c r="C48" i="20"/>
  <c r="O47" i="20"/>
  <c r="N47" i="20"/>
  <c r="L47" i="20"/>
  <c r="K47" i="20"/>
  <c r="I47" i="20"/>
  <c r="H47" i="20"/>
  <c r="G47" i="20"/>
  <c r="F47" i="20"/>
  <c r="D47" i="20"/>
  <c r="C47" i="20"/>
  <c r="O46" i="20"/>
  <c r="N46" i="20"/>
  <c r="L46" i="20"/>
  <c r="K46" i="20"/>
  <c r="I46" i="20"/>
  <c r="H46" i="20"/>
  <c r="G46" i="20"/>
  <c r="F46" i="20"/>
  <c r="D46" i="20"/>
  <c r="C46" i="20"/>
  <c r="O45" i="20"/>
  <c r="N45" i="20"/>
  <c r="L45" i="20"/>
  <c r="K45" i="20"/>
  <c r="I45" i="20"/>
  <c r="H45" i="20"/>
  <c r="G45" i="20"/>
  <c r="F45" i="20"/>
  <c r="D45" i="20"/>
  <c r="C45" i="20"/>
  <c r="O44" i="20"/>
  <c r="N44" i="20"/>
  <c r="L44" i="20"/>
  <c r="K44" i="20"/>
  <c r="I44" i="20"/>
  <c r="H44" i="20"/>
  <c r="G44" i="20"/>
  <c r="F44" i="20"/>
  <c r="D44" i="20"/>
  <c r="C44" i="20"/>
  <c r="O43" i="20"/>
  <c r="N43" i="20"/>
  <c r="L43" i="20"/>
  <c r="K43" i="20"/>
  <c r="I43" i="20"/>
  <c r="H43" i="20"/>
  <c r="G43" i="20"/>
  <c r="F43" i="20"/>
  <c r="D43" i="20"/>
  <c r="C43" i="20"/>
  <c r="O42" i="20"/>
  <c r="N42" i="20"/>
  <c r="L42" i="20"/>
  <c r="K42" i="20"/>
  <c r="I42" i="20"/>
  <c r="H42" i="20"/>
  <c r="G42" i="20"/>
  <c r="F42" i="20"/>
  <c r="D42" i="20"/>
  <c r="C42" i="20"/>
  <c r="O36" i="20"/>
  <c r="N36" i="20"/>
  <c r="L36" i="20"/>
  <c r="K36" i="20"/>
  <c r="I36" i="20"/>
  <c r="H36" i="20"/>
  <c r="G36" i="20"/>
  <c r="F36" i="20"/>
  <c r="D36" i="20"/>
  <c r="C36" i="20"/>
  <c r="O35" i="20"/>
  <c r="N35" i="20"/>
  <c r="L35" i="20"/>
  <c r="K35" i="20"/>
  <c r="I35" i="20"/>
  <c r="H35" i="20"/>
  <c r="G35" i="20"/>
  <c r="F35" i="20"/>
  <c r="D35" i="20"/>
  <c r="C35" i="20"/>
  <c r="O34" i="20"/>
  <c r="N34" i="20"/>
  <c r="L34" i="20"/>
  <c r="K34" i="20"/>
  <c r="I34" i="20"/>
  <c r="H34" i="20"/>
  <c r="G34" i="20"/>
  <c r="F34" i="20"/>
  <c r="D34" i="20"/>
  <c r="C34" i="20"/>
  <c r="O33" i="20"/>
  <c r="N33" i="20"/>
  <c r="L33" i="20"/>
  <c r="K33" i="20"/>
  <c r="I33" i="20"/>
  <c r="H33" i="20"/>
  <c r="G33" i="20"/>
  <c r="F33" i="20"/>
  <c r="D33" i="20"/>
  <c r="C33" i="20"/>
  <c r="O32" i="20"/>
  <c r="N32" i="20"/>
  <c r="L32" i="20"/>
  <c r="K32" i="20"/>
  <c r="I32" i="20"/>
  <c r="H32" i="20"/>
  <c r="G32" i="20"/>
  <c r="F32" i="20"/>
  <c r="D32" i="20"/>
  <c r="C32" i="20"/>
  <c r="O31" i="20"/>
  <c r="N31" i="20"/>
  <c r="L31" i="20"/>
  <c r="K31" i="20"/>
  <c r="I31" i="20"/>
  <c r="H31" i="20"/>
  <c r="G31" i="20"/>
  <c r="F31" i="20"/>
  <c r="D31" i="20"/>
  <c r="C31" i="20"/>
  <c r="O28" i="20"/>
  <c r="N28" i="20"/>
  <c r="L28" i="20"/>
  <c r="K28" i="20"/>
  <c r="I28" i="20"/>
  <c r="H28" i="20"/>
  <c r="G28" i="20"/>
  <c r="F28" i="20"/>
  <c r="D28" i="20"/>
  <c r="C28" i="20"/>
  <c r="O27" i="20"/>
  <c r="N27" i="20"/>
  <c r="L27" i="20"/>
  <c r="K27" i="20"/>
  <c r="I27" i="20"/>
  <c r="H27" i="20"/>
  <c r="G27" i="20"/>
  <c r="F27" i="20"/>
  <c r="D27" i="20"/>
  <c r="C27" i="20"/>
  <c r="O26" i="20"/>
  <c r="N26" i="20"/>
  <c r="L26" i="20"/>
  <c r="K26" i="20"/>
  <c r="I26" i="20"/>
  <c r="H26" i="20"/>
  <c r="G26" i="20"/>
  <c r="F26" i="20"/>
  <c r="D26" i="20"/>
  <c r="C26" i="20"/>
  <c r="O25" i="20"/>
  <c r="N25" i="20"/>
  <c r="L25" i="20"/>
  <c r="K25" i="20"/>
  <c r="I25" i="20"/>
  <c r="H25" i="20"/>
  <c r="G25" i="20"/>
  <c r="F25" i="20"/>
  <c r="D25" i="20"/>
  <c r="C25" i="20"/>
  <c r="O24" i="20"/>
  <c r="N24" i="20"/>
  <c r="L24" i="20"/>
  <c r="K24" i="20"/>
  <c r="I24" i="20"/>
  <c r="H24" i="20"/>
  <c r="G24" i="20"/>
  <c r="F24" i="20"/>
  <c r="D24" i="20"/>
  <c r="C24" i="20"/>
  <c r="O23" i="20"/>
  <c r="N23" i="20"/>
  <c r="L23" i="20"/>
  <c r="K23" i="20"/>
  <c r="I23" i="20"/>
  <c r="H23" i="20"/>
  <c r="G23" i="20"/>
  <c r="F23" i="20"/>
  <c r="D23" i="20"/>
  <c r="C23" i="20"/>
  <c r="O22" i="20"/>
  <c r="N22" i="20"/>
  <c r="L22" i="20"/>
  <c r="K22" i="20"/>
  <c r="I22" i="20"/>
  <c r="H22" i="20"/>
  <c r="G22" i="20"/>
  <c r="F22" i="20"/>
  <c r="D22" i="20"/>
  <c r="C22" i="20"/>
  <c r="O21" i="20"/>
  <c r="N21" i="20"/>
  <c r="L21" i="20"/>
  <c r="K21" i="20"/>
  <c r="I21" i="20"/>
  <c r="H21" i="20"/>
  <c r="G21" i="20"/>
  <c r="F21" i="20"/>
  <c r="D21" i="20"/>
  <c r="C21" i="20"/>
  <c r="O20" i="20"/>
  <c r="N20" i="20"/>
  <c r="L20" i="20"/>
  <c r="K20" i="20"/>
  <c r="I20" i="20"/>
  <c r="H20" i="20"/>
  <c r="G20" i="20"/>
  <c r="F20" i="20"/>
  <c r="D20" i="20"/>
  <c r="C20" i="20"/>
  <c r="O19" i="20"/>
  <c r="N19" i="20"/>
  <c r="L19" i="20"/>
  <c r="K19" i="20"/>
  <c r="I19" i="20"/>
  <c r="H19" i="20"/>
  <c r="G19" i="20"/>
  <c r="F19" i="20"/>
  <c r="D19" i="20"/>
  <c r="C19" i="20"/>
  <c r="O18" i="20"/>
  <c r="N18" i="20"/>
  <c r="L18" i="20"/>
  <c r="K18" i="20"/>
  <c r="I18" i="20"/>
  <c r="H18" i="20"/>
  <c r="G18" i="20"/>
  <c r="F18" i="20"/>
  <c r="D18" i="20"/>
  <c r="C18" i="20"/>
  <c r="O17" i="20"/>
  <c r="N17" i="20"/>
  <c r="L17" i="20"/>
  <c r="K17" i="20"/>
  <c r="I17" i="20"/>
  <c r="H17" i="20"/>
  <c r="G17" i="20"/>
  <c r="F17" i="20"/>
  <c r="D17" i="20"/>
  <c r="C17" i="20"/>
  <c r="O16" i="20"/>
  <c r="N16" i="20"/>
  <c r="L16" i="20"/>
  <c r="K16" i="20"/>
  <c r="I16" i="20"/>
  <c r="H16" i="20"/>
  <c r="G16" i="20"/>
  <c r="F16" i="20"/>
  <c r="D16" i="20"/>
  <c r="C16" i="20"/>
  <c r="O15" i="20"/>
  <c r="N15" i="20"/>
  <c r="L15" i="20"/>
  <c r="K15" i="20"/>
  <c r="I15" i="20"/>
  <c r="H15" i="20"/>
  <c r="G15" i="20"/>
  <c r="F15" i="20"/>
  <c r="D15" i="20"/>
  <c r="C15" i="20"/>
  <c r="O14" i="20"/>
  <c r="N14" i="20"/>
  <c r="L14" i="20"/>
  <c r="K14" i="20"/>
  <c r="I14" i="20"/>
  <c r="H14" i="20"/>
  <c r="G14" i="20"/>
  <c r="F14" i="20"/>
  <c r="D14" i="20"/>
  <c r="C14" i="20"/>
  <c r="O13" i="20"/>
  <c r="N13" i="20"/>
  <c r="L13" i="20"/>
  <c r="K13" i="20"/>
  <c r="I13" i="20"/>
  <c r="H13" i="20"/>
  <c r="G13" i="20"/>
  <c r="F13" i="20"/>
  <c r="D13" i="20"/>
  <c r="C13" i="20"/>
  <c r="O12" i="20"/>
  <c r="N12" i="20"/>
  <c r="L12" i="20"/>
  <c r="K12" i="20"/>
  <c r="I12" i="20"/>
  <c r="H12" i="20"/>
  <c r="G12" i="20"/>
  <c r="F12" i="20"/>
  <c r="D12" i="20"/>
  <c r="C12" i="20"/>
  <c r="O11" i="20"/>
  <c r="N11" i="20"/>
  <c r="L11" i="20"/>
  <c r="K11" i="20"/>
  <c r="I11" i="20"/>
  <c r="H11" i="20"/>
  <c r="G11" i="20"/>
  <c r="F11" i="20"/>
  <c r="D11" i="20"/>
  <c r="C11" i="20"/>
  <c r="O10" i="20"/>
  <c r="N10" i="20"/>
  <c r="L10" i="20"/>
  <c r="K10" i="20"/>
  <c r="I10" i="20"/>
  <c r="H10" i="20"/>
  <c r="G10" i="20"/>
  <c r="F10" i="20"/>
  <c r="D10" i="20"/>
  <c r="C10" i="20"/>
  <c r="O9" i="20"/>
  <c r="N9" i="20"/>
  <c r="L9" i="20"/>
  <c r="K9" i="20"/>
  <c r="I9" i="20"/>
  <c r="H9" i="20"/>
  <c r="G9" i="20"/>
  <c r="F9" i="20"/>
  <c r="D9" i="20"/>
  <c r="C9" i="20"/>
  <c r="O8" i="20"/>
  <c r="N8" i="20"/>
  <c r="L8" i="20"/>
  <c r="K8" i="20"/>
  <c r="I8" i="20"/>
  <c r="H8" i="20"/>
  <c r="G8" i="20"/>
  <c r="F8" i="20"/>
  <c r="D8" i="20"/>
  <c r="C8" i="20"/>
  <c r="O7" i="20"/>
  <c r="N7" i="20"/>
  <c r="L7" i="20"/>
  <c r="K7" i="20"/>
  <c r="I7" i="20"/>
  <c r="H7" i="20"/>
  <c r="G7" i="20"/>
  <c r="F7" i="20"/>
  <c r="D7" i="20"/>
  <c r="C7" i="20"/>
  <c r="O6" i="20"/>
  <c r="N6" i="20"/>
  <c r="L6" i="20"/>
  <c r="K6" i="20"/>
  <c r="I6" i="20"/>
  <c r="H6" i="20"/>
  <c r="G6" i="20"/>
  <c r="F6" i="20"/>
  <c r="D6" i="20"/>
  <c r="C6" i="20"/>
  <c r="O5" i="20"/>
  <c r="N5" i="20"/>
  <c r="L5" i="20"/>
  <c r="K5" i="20"/>
  <c r="I5" i="20"/>
  <c r="H5" i="20"/>
  <c r="G5" i="20"/>
  <c r="F5" i="20"/>
  <c r="D5" i="20"/>
  <c r="C5" i="20"/>
  <c r="O32" i="19"/>
  <c r="L32" i="19"/>
  <c r="G32" i="19"/>
  <c r="O31" i="19"/>
  <c r="L31" i="19"/>
  <c r="O29" i="19"/>
  <c r="L29" i="19"/>
  <c r="O28" i="19"/>
  <c r="L28" i="19"/>
  <c r="G28" i="19"/>
  <c r="D28" i="19"/>
  <c r="O27" i="19"/>
  <c r="L27" i="19"/>
  <c r="D27" i="19"/>
  <c r="L25" i="19"/>
  <c r="I25" i="19"/>
  <c r="D25" i="19"/>
  <c r="O23" i="19"/>
  <c r="L23" i="19"/>
  <c r="D23" i="19"/>
  <c r="O22" i="19"/>
  <c r="L22" i="19"/>
  <c r="G22" i="19"/>
  <c r="D22" i="19"/>
  <c r="O20" i="19"/>
  <c r="L20" i="19"/>
  <c r="G20" i="19"/>
  <c r="H20" i="19"/>
  <c r="L19" i="19"/>
  <c r="D19" i="19"/>
  <c r="L16" i="19"/>
  <c r="G16" i="19"/>
  <c r="D16" i="19"/>
  <c r="O15" i="19"/>
  <c r="O13" i="19"/>
  <c r="O12" i="19"/>
  <c r="L12" i="19"/>
  <c r="G12" i="19"/>
  <c r="D12" i="19"/>
  <c r="O10" i="19"/>
  <c r="L10" i="19"/>
  <c r="G10" i="19"/>
  <c r="D10" i="19"/>
  <c r="O9" i="19"/>
  <c r="G9" i="19"/>
  <c r="O8" i="19"/>
  <c r="L8" i="19"/>
  <c r="G8" i="19"/>
  <c r="D8" i="19"/>
  <c r="O153" i="18"/>
  <c r="N153" i="18"/>
  <c r="L153" i="18"/>
  <c r="K153" i="18"/>
  <c r="I153" i="18"/>
  <c r="H153" i="18"/>
  <c r="G153" i="18"/>
  <c r="F153" i="18"/>
  <c r="D153" i="18"/>
  <c r="C153" i="18"/>
  <c r="M145" i="18"/>
  <c r="O145" i="18" s="1"/>
  <c r="J145" i="18"/>
  <c r="E145" i="18"/>
  <c r="G145" i="18" s="1"/>
  <c r="B145" i="18"/>
  <c r="D145" i="18" s="1"/>
  <c r="M142" i="18"/>
  <c r="O142" i="18" s="1"/>
  <c r="J142" i="18"/>
  <c r="L142" i="18" s="1"/>
  <c r="E142" i="18"/>
  <c r="B142" i="18"/>
  <c r="M141" i="18"/>
  <c r="O141" i="18" s="1"/>
  <c r="J141" i="18"/>
  <c r="E141" i="18"/>
  <c r="G141" i="18" s="1"/>
  <c r="D141" i="18"/>
  <c r="M140" i="18"/>
  <c r="J140" i="18"/>
  <c r="E140" i="18"/>
  <c r="B140" i="18"/>
  <c r="D140" i="18" s="1"/>
  <c r="M139" i="18"/>
  <c r="O139" i="18" s="1"/>
  <c r="J139" i="18"/>
  <c r="L139" i="18" s="1"/>
  <c r="E139" i="18"/>
  <c r="B139" i="18"/>
  <c r="M138" i="18"/>
  <c r="N50" i="18" s="1"/>
  <c r="J138" i="18"/>
  <c r="K65" i="18" s="1"/>
  <c r="E138" i="18"/>
  <c r="B138" i="18"/>
  <c r="C118" i="18" s="1"/>
  <c r="O136" i="18"/>
  <c r="L136" i="18"/>
  <c r="G136" i="18"/>
  <c r="D136" i="18"/>
  <c r="O135" i="18"/>
  <c r="L135" i="18"/>
  <c r="I135" i="18"/>
  <c r="H135" i="18"/>
  <c r="G135" i="18"/>
  <c r="D135" i="18"/>
  <c r="O134" i="18"/>
  <c r="L134" i="18"/>
  <c r="G134" i="18"/>
  <c r="D134" i="18"/>
  <c r="O133" i="18"/>
  <c r="L133" i="18"/>
  <c r="G133" i="18"/>
  <c r="D133" i="18"/>
  <c r="O132" i="18"/>
  <c r="L132" i="18"/>
  <c r="G132" i="18"/>
  <c r="D132" i="18"/>
  <c r="O131" i="18"/>
  <c r="L131" i="18"/>
  <c r="I131" i="18"/>
  <c r="H131" i="18"/>
  <c r="G131" i="18"/>
  <c r="D131" i="18"/>
  <c r="O130" i="18"/>
  <c r="L130" i="18"/>
  <c r="I130" i="18"/>
  <c r="H130" i="18"/>
  <c r="G130" i="18"/>
  <c r="D130" i="18"/>
  <c r="O129" i="18"/>
  <c r="L129" i="18"/>
  <c r="I129" i="18"/>
  <c r="H129" i="18"/>
  <c r="G129" i="18"/>
  <c r="D129" i="18"/>
  <c r="O127" i="18"/>
  <c r="L127" i="18"/>
  <c r="I127" i="18"/>
  <c r="H127" i="18"/>
  <c r="G127" i="18"/>
  <c r="D127" i="18"/>
  <c r="O126" i="18"/>
  <c r="L126" i="18"/>
  <c r="I126" i="18"/>
  <c r="H126" i="18"/>
  <c r="G126" i="18"/>
  <c r="D126" i="18"/>
  <c r="O125" i="18"/>
  <c r="L125" i="18"/>
  <c r="I125" i="18"/>
  <c r="H125" i="18"/>
  <c r="G125" i="18"/>
  <c r="D125" i="18"/>
  <c r="O124" i="18"/>
  <c r="L124" i="18"/>
  <c r="I124" i="18"/>
  <c r="H124" i="18"/>
  <c r="G124" i="18"/>
  <c r="D124" i="18"/>
  <c r="O123" i="18"/>
  <c r="L123" i="18"/>
  <c r="I123" i="18"/>
  <c r="H123" i="18"/>
  <c r="G123" i="18"/>
  <c r="D123" i="18"/>
  <c r="O122" i="18"/>
  <c r="L122" i="18"/>
  <c r="I122" i="18"/>
  <c r="H122" i="18"/>
  <c r="G122" i="18"/>
  <c r="D122" i="18"/>
  <c r="O121" i="18"/>
  <c r="L121" i="18"/>
  <c r="I121" i="18"/>
  <c r="H121" i="18"/>
  <c r="G121" i="18"/>
  <c r="D121" i="18"/>
  <c r="O120" i="18"/>
  <c r="L120" i="18"/>
  <c r="I120" i="18"/>
  <c r="H120" i="18"/>
  <c r="G120" i="18"/>
  <c r="D120" i="18"/>
  <c r="O119" i="18"/>
  <c r="L119" i="18"/>
  <c r="I119" i="18"/>
  <c r="H119" i="18"/>
  <c r="G119" i="18"/>
  <c r="D119" i="18"/>
  <c r="O118" i="18"/>
  <c r="L118" i="18"/>
  <c r="I118" i="18"/>
  <c r="H118" i="18"/>
  <c r="G118" i="18"/>
  <c r="D118" i="18"/>
  <c r="O117" i="18"/>
  <c r="L117" i="18"/>
  <c r="G117" i="18"/>
  <c r="D117" i="18"/>
  <c r="O116" i="18"/>
  <c r="L116" i="18"/>
  <c r="G116" i="18"/>
  <c r="D116" i="18"/>
  <c r="O115" i="18"/>
  <c r="L115" i="18"/>
  <c r="I115" i="18"/>
  <c r="H115" i="18"/>
  <c r="G115" i="18"/>
  <c r="D115" i="18"/>
  <c r="O114" i="18"/>
  <c r="L114" i="18"/>
  <c r="I114" i="18"/>
  <c r="H114" i="18"/>
  <c r="G114" i="18"/>
  <c r="D114" i="18"/>
  <c r="O113" i="18"/>
  <c r="L113" i="18"/>
  <c r="I113" i="18"/>
  <c r="H113" i="18"/>
  <c r="G113" i="18"/>
  <c r="D113" i="18"/>
  <c r="O112" i="18"/>
  <c r="L112" i="18"/>
  <c r="I112" i="18"/>
  <c r="H112" i="18"/>
  <c r="G112" i="18"/>
  <c r="D112" i="18"/>
  <c r="O111" i="18"/>
  <c r="L111" i="18"/>
  <c r="I111" i="18"/>
  <c r="H111" i="18"/>
  <c r="G111" i="18"/>
  <c r="D111" i="18"/>
  <c r="O110" i="18"/>
  <c r="L110" i="18"/>
  <c r="I110" i="18"/>
  <c r="H110" i="18"/>
  <c r="G110" i="18"/>
  <c r="D110" i="18"/>
  <c r="O109" i="18"/>
  <c r="L109" i="18"/>
  <c r="I109" i="18"/>
  <c r="H109" i="18"/>
  <c r="G109" i="18"/>
  <c r="D109" i="18"/>
  <c r="O108" i="18"/>
  <c r="L108" i="18"/>
  <c r="I108" i="18"/>
  <c r="H108" i="18"/>
  <c r="G108" i="18"/>
  <c r="D108" i="18"/>
  <c r="O107" i="18"/>
  <c r="L107" i="18"/>
  <c r="I107" i="18"/>
  <c r="H107" i="18"/>
  <c r="G107" i="18"/>
  <c r="D107" i="18"/>
  <c r="O106" i="18"/>
  <c r="L106" i="18"/>
  <c r="I106" i="18"/>
  <c r="H106" i="18"/>
  <c r="G106" i="18"/>
  <c r="D106" i="18"/>
  <c r="O105" i="18"/>
  <c r="L105" i="18"/>
  <c r="I105" i="18"/>
  <c r="H105" i="18"/>
  <c r="G105" i="18"/>
  <c r="D105" i="18"/>
  <c r="O104" i="18"/>
  <c r="L104" i="18"/>
  <c r="I104" i="18"/>
  <c r="H104" i="18"/>
  <c r="G104" i="18"/>
  <c r="D104" i="18"/>
  <c r="O103" i="18"/>
  <c r="L103" i="18"/>
  <c r="I103" i="18"/>
  <c r="H103" i="18"/>
  <c r="G103" i="18"/>
  <c r="D103" i="18"/>
  <c r="O102" i="18"/>
  <c r="L102" i="18"/>
  <c r="I102" i="18"/>
  <c r="H102" i="18"/>
  <c r="G102" i="18"/>
  <c r="D102" i="18"/>
  <c r="O101" i="18"/>
  <c r="L101" i="18"/>
  <c r="I101" i="18"/>
  <c r="H101" i="18"/>
  <c r="G101" i="18"/>
  <c r="D101" i="18"/>
  <c r="O100" i="18"/>
  <c r="L100" i="18"/>
  <c r="I100" i="18"/>
  <c r="H100" i="18"/>
  <c r="G100" i="18"/>
  <c r="D100" i="18"/>
  <c r="O99" i="18"/>
  <c r="L99" i="18"/>
  <c r="I99" i="18"/>
  <c r="H99" i="18"/>
  <c r="G99" i="18"/>
  <c r="D99" i="18"/>
  <c r="O98" i="18"/>
  <c r="L98" i="18"/>
  <c r="I98" i="18"/>
  <c r="H98" i="18"/>
  <c r="G98" i="18"/>
  <c r="D98" i="18"/>
  <c r="O97" i="18"/>
  <c r="L97" i="18"/>
  <c r="I97" i="18"/>
  <c r="H97" i="18"/>
  <c r="G97" i="18"/>
  <c r="D97" i="18"/>
  <c r="O96" i="18"/>
  <c r="L96" i="18"/>
  <c r="I96" i="18"/>
  <c r="H96" i="18"/>
  <c r="G96" i="18"/>
  <c r="D96" i="18"/>
  <c r="O95" i="18"/>
  <c r="L95" i="18"/>
  <c r="I95" i="18"/>
  <c r="H95" i="18"/>
  <c r="G95" i="18"/>
  <c r="D95" i="18"/>
  <c r="O94" i="18"/>
  <c r="L94" i="18"/>
  <c r="I94" i="18"/>
  <c r="H94" i="18"/>
  <c r="G94" i="18"/>
  <c r="D94" i="18"/>
  <c r="O93" i="18"/>
  <c r="L93" i="18"/>
  <c r="I93" i="18"/>
  <c r="H93" i="18"/>
  <c r="G93" i="18"/>
  <c r="D93" i="18"/>
  <c r="O92" i="18"/>
  <c r="L92" i="18"/>
  <c r="I92" i="18"/>
  <c r="H92" i="18"/>
  <c r="G92" i="18"/>
  <c r="D92" i="18"/>
  <c r="O91" i="18"/>
  <c r="L91" i="18"/>
  <c r="I91" i="18"/>
  <c r="H91" i="18"/>
  <c r="G91" i="18"/>
  <c r="D91" i="18"/>
  <c r="O90" i="18"/>
  <c r="L90" i="18"/>
  <c r="I90" i="18"/>
  <c r="H90" i="18"/>
  <c r="G90" i="18"/>
  <c r="D90" i="18"/>
  <c r="O89" i="18"/>
  <c r="L89" i="18"/>
  <c r="I89" i="18"/>
  <c r="H89" i="18"/>
  <c r="G89" i="18"/>
  <c r="D89" i="18"/>
  <c r="O88" i="18"/>
  <c r="L88" i="18"/>
  <c r="I88" i="18"/>
  <c r="H88" i="18"/>
  <c r="G88" i="18"/>
  <c r="D88" i="18"/>
  <c r="O87" i="18"/>
  <c r="L87" i="18"/>
  <c r="I87" i="18"/>
  <c r="H87" i="18"/>
  <c r="G87" i="18"/>
  <c r="D87" i="18"/>
  <c r="O86" i="18"/>
  <c r="L86" i="18"/>
  <c r="I86" i="18"/>
  <c r="H86" i="18"/>
  <c r="G86" i="18"/>
  <c r="D86" i="18"/>
  <c r="O85" i="18"/>
  <c r="L85" i="18"/>
  <c r="I85" i="18"/>
  <c r="H85" i="18"/>
  <c r="G85" i="18"/>
  <c r="D85" i="18"/>
  <c r="O84" i="18"/>
  <c r="L84" i="18"/>
  <c r="I84" i="18"/>
  <c r="H84" i="18"/>
  <c r="G84" i="18"/>
  <c r="D84" i="18"/>
  <c r="O83" i="18"/>
  <c r="L83" i="18"/>
  <c r="I83" i="18"/>
  <c r="H83" i="18"/>
  <c r="G83" i="18"/>
  <c r="D83" i="18"/>
  <c r="O82" i="18"/>
  <c r="L82" i="18"/>
  <c r="I82" i="18"/>
  <c r="H82" i="18"/>
  <c r="G82" i="18"/>
  <c r="D82" i="18"/>
  <c r="O81" i="18"/>
  <c r="L81" i="18"/>
  <c r="G81" i="18"/>
  <c r="D81" i="18"/>
  <c r="O80" i="18"/>
  <c r="L80" i="18"/>
  <c r="I80" i="18"/>
  <c r="G80" i="18"/>
  <c r="D80" i="18"/>
  <c r="O79" i="18"/>
  <c r="L79" i="18"/>
  <c r="I79" i="18"/>
  <c r="H79" i="18"/>
  <c r="G79" i="18"/>
  <c r="D79" i="18"/>
  <c r="O78" i="18"/>
  <c r="L78" i="18"/>
  <c r="I78" i="18"/>
  <c r="H78" i="18"/>
  <c r="G78" i="18"/>
  <c r="D78" i="18"/>
  <c r="O77" i="18"/>
  <c r="L77" i="18"/>
  <c r="G77" i="18"/>
  <c r="D77" i="18"/>
  <c r="O76" i="18"/>
  <c r="L76" i="18"/>
  <c r="I76" i="18"/>
  <c r="H76" i="18"/>
  <c r="G76" i="18"/>
  <c r="D76" i="18"/>
  <c r="O75" i="18"/>
  <c r="L75" i="18"/>
  <c r="I75" i="18"/>
  <c r="H75" i="18"/>
  <c r="G75" i="18"/>
  <c r="D75" i="18"/>
  <c r="O74" i="18"/>
  <c r="L74" i="18"/>
  <c r="I74" i="18"/>
  <c r="H74" i="18"/>
  <c r="G74" i="18"/>
  <c r="D74" i="18"/>
  <c r="O73" i="18"/>
  <c r="L73" i="18"/>
  <c r="G73" i="18"/>
  <c r="D73" i="18"/>
  <c r="O72" i="18"/>
  <c r="L72" i="18"/>
  <c r="I72" i="18"/>
  <c r="H72" i="18"/>
  <c r="G72" i="18"/>
  <c r="D72" i="18"/>
  <c r="O71" i="18"/>
  <c r="L71" i="18"/>
  <c r="I71" i="18"/>
  <c r="H71" i="18"/>
  <c r="G71" i="18"/>
  <c r="D71" i="18"/>
  <c r="O70" i="18"/>
  <c r="L70" i="18"/>
  <c r="I70" i="18"/>
  <c r="H70" i="18"/>
  <c r="G70" i="18"/>
  <c r="D70" i="18"/>
  <c r="O69" i="18"/>
  <c r="L69" i="18"/>
  <c r="I69" i="18"/>
  <c r="H69" i="18"/>
  <c r="G69" i="18"/>
  <c r="D69" i="18"/>
  <c r="O68" i="18"/>
  <c r="L68" i="18"/>
  <c r="I68" i="18"/>
  <c r="H68" i="18"/>
  <c r="G68" i="18"/>
  <c r="D68" i="18"/>
  <c r="O67" i="18"/>
  <c r="L67" i="18"/>
  <c r="I67" i="18"/>
  <c r="H67" i="18"/>
  <c r="G67" i="18"/>
  <c r="D67" i="18"/>
  <c r="O66" i="18"/>
  <c r="L66" i="18"/>
  <c r="I66" i="18"/>
  <c r="H66" i="18"/>
  <c r="G66" i="18"/>
  <c r="D66" i="18"/>
  <c r="O65" i="18"/>
  <c r="L65" i="18"/>
  <c r="I65" i="18"/>
  <c r="H65" i="18"/>
  <c r="G65" i="18"/>
  <c r="D65" i="18"/>
  <c r="O64" i="18"/>
  <c r="L64" i="18"/>
  <c r="I64" i="18"/>
  <c r="H64" i="18"/>
  <c r="G64" i="18"/>
  <c r="D64" i="18"/>
  <c r="O63" i="18"/>
  <c r="L63" i="18"/>
  <c r="I63" i="18"/>
  <c r="H63" i="18"/>
  <c r="G63" i="18"/>
  <c r="D63" i="18"/>
  <c r="O62" i="18"/>
  <c r="L62" i="18"/>
  <c r="I62" i="18"/>
  <c r="H62" i="18"/>
  <c r="G62" i="18"/>
  <c r="D62" i="18"/>
  <c r="O61" i="18"/>
  <c r="L61" i="18"/>
  <c r="I61" i="18"/>
  <c r="H61" i="18"/>
  <c r="G61" i="18"/>
  <c r="D61" i="18"/>
  <c r="O60" i="18"/>
  <c r="L60" i="18"/>
  <c r="I60" i="18"/>
  <c r="H60" i="18"/>
  <c r="G60" i="18"/>
  <c r="D60" i="18"/>
  <c r="O59" i="18"/>
  <c r="L59" i="18"/>
  <c r="I59" i="18"/>
  <c r="H59" i="18"/>
  <c r="G59" i="18"/>
  <c r="D59" i="18"/>
  <c r="O58" i="18"/>
  <c r="L58" i="18"/>
  <c r="I58" i="18"/>
  <c r="H58" i="18"/>
  <c r="G58" i="18"/>
  <c r="D58" i="18"/>
  <c r="O57" i="18"/>
  <c r="L57" i="18"/>
  <c r="I57" i="18"/>
  <c r="H57" i="18"/>
  <c r="G57" i="18"/>
  <c r="D57" i="18"/>
  <c r="O56" i="18"/>
  <c r="L56" i="18"/>
  <c r="I56" i="18"/>
  <c r="H56" i="18"/>
  <c r="G56" i="18"/>
  <c r="D56" i="18"/>
  <c r="O55" i="18"/>
  <c r="L55" i="18"/>
  <c r="I55" i="18"/>
  <c r="H55" i="18"/>
  <c r="G55" i="18"/>
  <c r="D55" i="18"/>
  <c r="O54" i="18"/>
  <c r="L54" i="18"/>
  <c r="I54" i="18"/>
  <c r="H54" i="18"/>
  <c r="G54" i="18"/>
  <c r="D54" i="18"/>
  <c r="O53" i="18"/>
  <c r="L53" i="18"/>
  <c r="I53" i="18"/>
  <c r="H53" i="18"/>
  <c r="G53" i="18"/>
  <c r="D53" i="18"/>
  <c r="O52" i="18"/>
  <c r="L52" i="18"/>
  <c r="I52" i="18"/>
  <c r="H52" i="18"/>
  <c r="G52" i="18"/>
  <c r="D52" i="18"/>
  <c r="O51" i="18"/>
  <c r="L51" i="18"/>
  <c r="I51" i="18"/>
  <c r="H51" i="18"/>
  <c r="G51" i="18"/>
  <c r="D51" i="18"/>
  <c r="O50" i="18"/>
  <c r="L50" i="18"/>
  <c r="I50" i="18"/>
  <c r="H50" i="18"/>
  <c r="G50" i="18"/>
  <c r="D50" i="18"/>
  <c r="O49" i="18"/>
  <c r="L49" i="18"/>
  <c r="I49" i="18"/>
  <c r="H49" i="18"/>
  <c r="G49" i="18"/>
  <c r="D49" i="18"/>
  <c r="O48" i="18"/>
  <c r="L48" i="18"/>
  <c r="I48" i="18"/>
  <c r="H48" i="18"/>
  <c r="G48" i="18"/>
  <c r="D48" i="18"/>
  <c r="O47" i="18"/>
  <c r="L47" i="18"/>
  <c r="I47" i="18"/>
  <c r="H47" i="18"/>
  <c r="G47" i="18"/>
  <c r="D47" i="18"/>
  <c r="O46" i="18"/>
  <c r="L46" i="18"/>
  <c r="I46" i="18"/>
  <c r="H46" i="18"/>
  <c r="G46" i="18"/>
  <c r="D46" i="18"/>
  <c r="O45" i="18"/>
  <c r="L45" i="18"/>
  <c r="I45" i="18"/>
  <c r="H45" i="18"/>
  <c r="G45" i="18"/>
  <c r="D45" i="18"/>
  <c r="O44" i="18"/>
  <c r="L44" i="18"/>
  <c r="I44" i="18"/>
  <c r="G44" i="18"/>
  <c r="D44" i="18"/>
  <c r="O43" i="18"/>
  <c r="L43" i="18"/>
  <c r="I43" i="18"/>
  <c r="H43" i="18"/>
  <c r="G43" i="18"/>
  <c r="D43" i="18"/>
  <c r="O42" i="18"/>
  <c r="L42" i="18"/>
  <c r="I42" i="18"/>
  <c r="H42" i="18"/>
  <c r="G42" i="18"/>
  <c r="D42" i="18"/>
  <c r="O41" i="18"/>
  <c r="L41" i="18"/>
  <c r="I41" i="18"/>
  <c r="H41" i="18"/>
  <c r="G41" i="18"/>
  <c r="D41" i="18"/>
  <c r="O40" i="18"/>
  <c r="L40" i="18"/>
  <c r="I40" i="18"/>
  <c r="H40" i="18"/>
  <c r="G40" i="18"/>
  <c r="D40" i="18"/>
  <c r="O39" i="18"/>
  <c r="L39" i="18"/>
  <c r="I39" i="18"/>
  <c r="H39" i="18"/>
  <c r="G39" i="18"/>
  <c r="D39" i="18"/>
  <c r="O38" i="18"/>
  <c r="L38" i="18"/>
  <c r="I38" i="18"/>
  <c r="H38" i="18"/>
  <c r="G38" i="18"/>
  <c r="D38" i="18"/>
  <c r="O37" i="18"/>
  <c r="L37" i="18"/>
  <c r="I37" i="18"/>
  <c r="H37" i="18"/>
  <c r="G37" i="18"/>
  <c r="D37" i="18"/>
  <c r="O36" i="18"/>
  <c r="L36" i="18"/>
  <c r="I36" i="18"/>
  <c r="H36" i="18"/>
  <c r="G36" i="18"/>
  <c r="D36" i="18"/>
  <c r="O35" i="18"/>
  <c r="L35" i="18"/>
  <c r="I35" i="18"/>
  <c r="H35" i="18"/>
  <c r="G35" i="18"/>
  <c r="D35" i="18"/>
  <c r="O34" i="18"/>
  <c r="L34" i="18"/>
  <c r="I34" i="18"/>
  <c r="H34" i="18"/>
  <c r="G34" i="18"/>
  <c r="D34" i="18"/>
  <c r="O33" i="18"/>
  <c r="L33" i="18"/>
  <c r="I33" i="18"/>
  <c r="H33" i="18"/>
  <c r="G33" i="18"/>
  <c r="D33" i="18"/>
  <c r="O32" i="18"/>
  <c r="L32" i="18"/>
  <c r="I32" i="18"/>
  <c r="H32" i="18"/>
  <c r="G32" i="18"/>
  <c r="D32" i="18"/>
  <c r="O31" i="18"/>
  <c r="L31" i="18"/>
  <c r="I31" i="18"/>
  <c r="H31" i="18"/>
  <c r="G31" i="18"/>
  <c r="D31" i="18"/>
  <c r="O30" i="18"/>
  <c r="L30" i="18"/>
  <c r="I30" i="18"/>
  <c r="H30" i="18"/>
  <c r="G30" i="18"/>
  <c r="D30" i="18"/>
  <c r="O29" i="18"/>
  <c r="L29" i="18"/>
  <c r="I29" i="18"/>
  <c r="H29" i="18"/>
  <c r="G29" i="18"/>
  <c r="D29" i="18"/>
  <c r="O28" i="18"/>
  <c r="L28" i="18"/>
  <c r="I28" i="18"/>
  <c r="H28" i="18"/>
  <c r="G28" i="18"/>
  <c r="D28" i="18"/>
  <c r="O27" i="18"/>
  <c r="L27" i="18"/>
  <c r="I27" i="18"/>
  <c r="H27" i="18"/>
  <c r="G27" i="18"/>
  <c r="D27" i="18"/>
  <c r="O26" i="18"/>
  <c r="L26" i="18"/>
  <c r="I26" i="18"/>
  <c r="H26" i="18"/>
  <c r="G26" i="18"/>
  <c r="D26" i="18"/>
  <c r="O25" i="18"/>
  <c r="L25" i="18"/>
  <c r="I25" i="18"/>
  <c r="H25" i="18"/>
  <c r="G25" i="18"/>
  <c r="D25" i="18"/>
  <c r="O24" i="18"/>
  <c r="L24" i="18"/>
  <c r="I24" i="18"/>
  <c r="H24" i="18"/>
  <c r="G24" i="18"/>
  <c r="D24" i="18"/>
  <c r="O23" i="18"/>
  <c r="L23" i="18"/>
  <c r="I23" i="18"/>
  <c r="H23" i="18"/>
  <c r="G23" i="18"/>
  <c r="D23" i="18"/>
  <c r="O22" i="18"/>
  <c r="L22" i="18"/>
  <c r="I22" i="18"/>
  <c r="H22" i="18"/>
  <c r="G22" i="18"/>
  <c r="D22" i="18"/>
  <c r="O21" i="18"/>
  <c r="L21" i="18"/>
  <c r="I21" i="18"/>
  <c r="H21" i="18"/>
  <c r="G21" i="18"/>
  <c r="D21" i="18"/>
  <c r="O20" i="18"/>
  <c r="L20" i="18"/>
  <c r="I20" i="18"/>
  <c r="H20" i="18"/>
  <c r="G20" i="18"/>
  <c r="D20" i="18"/>
  <c r="O19" i="18"/>
  <c r="L19" i="18"/>
  <c r="I19" i="18"/>
  <c r="H19" i="18"/>
  <c r="G19" i="18"/>
  <c r="D19" i="18"/>
  <c r="O18" i="18"/>
  <c r="L18" i="18"/>
  <c r="I18" i="18"/>
  <c r="H18" i="18"/>
  <c r="G18" i="18"/>
  <c r="D18" i="18"/>
  <c r="O17" i="18"/>
  <c r="L17" i="18"/>
  <c r="I17" i="18"/>
  <c r="H17" i="18"/>
  <c r="G17" i="18"/>
  <c r="D17" i="18"/>
  <c r="O16" i="18"/>
  <c r="L16" i="18"/>
  <c r="I16" i="18"/>
  <c r="H16" i="18"/>
  <c r="G16" i="18"/>
  <c r="D16" i="18"/>
  <c r="O15" i="18"/>
  <c r="L15" i="18"/>
  <c r="I15" i="18"/>
  <c r="H15" i="18"/>
  <c r="G15" i="18"/>
  <c r="D15" i="18"/>
  <c r="O14" i="18"/>
  <c r="L14" i="18"/>
  <c r="I14" i="18"/>
  <c r="H14" i="18"/>
  <c r="G14" i="18"/>
  <c r="D14" i="18"/>
  <c r="O13" i="18"/>
  <c r="L13" i="18"/>
  <c r="I13" i="18"/>
  <c r="H13" i="18"/>
  <c r="G13" i="18"/>
  <c r="D13" i="18"/>
  <c r="O12" i="18"/>
  <c r="L12" i="18"/>
  <c r="I12" i="18"/>
  <c r="H12" i="18"/>
  <c r="G12" i="18"/>
  <c r="D12" i="18"/>
  <c r="O11" i="18"/>
  <c r="L11" i="18"/>
  <c r="I11" i="18"/>
  <c r="H11" i="18"/>
  <c r="G11" i="18"/>
  <c r="D11" i="18"/>
  <c r="O10" i="18"/>
  <c r="L10" i="18"/>
  <c r="I10" i="18"/>
  <c r="H10" i="18"/>
  <c r="G10" i="18"/>
  <c r="D10" i="18"/>
  <c r="O9" i="18"/>
  <c r="L9" i="18"/>
  <c r="I9" i="18"/>
  <c r="H9" i="18"/>
  <c r="G9" i="18"/>
  <c r="D9" i="18"/>
  <c r="O8" i="18"/>
  <c r="L8" i="18"/>
  <c r="I8" i="18"/>
  <c r="H8" i="18"/>
  <c r="G8" i="18"/>
  <c r="D8" i="18"/>
  <c r="O7" i="18"/>
  <c r="L7" i="18"/>
  <c r="I7" i="18"/>
  <c r="H7" i="18"/>
  <c r="G7" i="18"/>
  <c r="D7" i="18"/>
  <c r="O6" i="18"/>
  <c r="L6" i="18"/>
  <c r="I6" i="18"/>
  <c r="H6" i="18"/>
  <c r="G6" i="18"/>
  <c r="D6" i="18"/>
  <c r="O5" i="18"/>
  <c r="L5" i="18"/>
  <c r="I5" i="18"/>
  <c r="H5" i="18"/>
  <c r="G5" i="18"/>
  <c r="D5" i="18"/>
  <c r="O4" i="18"/>
  <c r="L4" i="18"/>
  <c r="I4" i="18"/>
  <c r="H4" i="18"/>
  <c r="G4" i="18"/>
  <c r="D4" i="18"/>
  <c r="M37" i="17"/>
  <c r="N8" i="17" s="1"/>
  <c r="J37" i="17"/>
  <c r="E37" i="17"/>
  <c r="D37" i="17"/>
  <c r="O36" i="17"/>
  <c r="L36" i="17"/>
  <c r="I36" i="17"/>
  <c r="H36" i="17"/>
  <c r="G36" i="17"/>
  <c r="D36" i="17"/>
  <c r="C36" i="17"/>
  <c r="O35" i="17"/>
  <c r="L35" i="17"/>
  <c r="I35" i="17"/>
  <c r="H35" i="17"/>
  <c r="G35" i="17"/>
  <c r="D35" i="17"/>
  <c r="O34" i="17"/>
  <c r="L34" i="17"/>
  <c r="I34" i="17"/>
  <c r="H34" i="17"/>
  <c r="G34" i="17"/>
  <c r="D34" i="17"/>
  <c r="C34" i="17"/>
  <c r="O33" i="17"/>
  <c r="L33" i="17"/>
  <c r="I33" i="17"/>
  <c r="H33" i="17"/>
  <c r="G33" i="17"/>
  <c r="D33" i="17"/>
  <c r="O31" i="17"/>
  <c r="L31" i="17"/>
  <c r="H31" i="17"/>
  <c r="G31" i="17"/>
  <c r="D31" i="17"/>
  <c r="C31" i="17"/>
  <c r="O30" i="17"/>
  <c r="L30" i="17"/>
  <c r="I30" i="17"/>
  <c r="H30" i="17"/>
  <c r="G30" i="17"/>
  <c r="D30" i="17"/>
  <c r="O29" i="17"/>
  <c r="L29" i="17"/>
  <c r="I29" i="17"/>
  <c r="H29" i="17"/>
  <c r="G29" i="17"/>
  <c r="D29" i="17"/>
  <c r="C29" i="17"/>
  <c r="O28" i="17"/>
  <c r="L28" i="17"/>
  <c r="I28" i="17"/>
  <c r="H28" i="17"/>
  <c r="G28" i="17"/>
  <c r="D28" i="17"/>
  <c r="O27" i="17"/>
  <c r="L27" i="17"/>
  <c r="I27" i="17"/>
  <c r="H27" i="17"/>
  <c r="G27" i="17"/>
  <c r="D27" i="17"/>
  <c r="C27" i="17"/>
  <c r="O26" i="17"/>
  <c r="L26" i="17"/>
  <c r="I26" i="17"/>
  <c r="H26" i="17"/>
  <c r="G26" i="17"/>
  <c r="D26" i="17"/>
  <c r="O25" i="17"/>
  <c r="L25" i="17"/>
  <c r="I25" i="17"/>
  <c r="H25" i="17"/>
  <c r="G25" i="17"/>
  <c r="D25" i="17"/>
  <c r="C25" i="17"/>
  <c r="O24" i="17"/>
  <c r="L24" i="17"/>
  <c r="I24" i="17"/>
  <c r="H24" i="17"/>
  <c r="G24" i="17"/>
  <c r="D24" i="17"/>
  <c r="O23" i="17"/>
  <c r="L23" i="17"/>
  <c r="I23" i="17"/>
  <c r="H23" i="17"/>
  <c r="G23" i="17"/>
  <c r="D23" i="17"/>
  <c r="C23" i="17"/>
  <c r="O22" i="17"/>
  <c r="L22" i="17"/>
  <c r="I22" i="17"/>
  <c r="H22" i="17"/>
  <c r="G22" i="17"/>
  <c r="D22" i="17"/>
  <c r="O21" i="17"/>
  <c r="L21" i="17"/>
  <c r="I21" i="17"/>
  <c r="H21" i="17"/>
  <c r="G21" i="17"/>
  <c r="D21" i="17"/>
  <c r="C21" i="17"/>
  <c r="O20" i="17"/>
  <c r="L20" i="17"/>
  <c r="I20" i="17"/>
  <c r="H20" i="17"/>
  <c r="G20" i="17"/>
  <c r="D20" i="17"/>
  <c r="O19" i="17"/>
  <c r="L19" i="17"/>
  <c r="I19" i="17"/>
  <c r="H19" i="17"/>
  <c r="G19" i="17"/>
  <c r="D19" i="17"/>
  <c r="C19" i="17"/>
  <c r="O18" i="17"/>
  <c r="L18" i="17"/>
  <c r="I18" i="17"/>
  <c r="H18" i="17"/>
  <c r="G18" i="17"/>
  <c r="D18" i="17"/>
  <c r="O17" i="17"/>
  <c r="L17" i="17"/>
  <c r="I17" i="17"/>
  <c r="H17" i="17"/>
  <c r="G17" i="17"/>
  <c r="D17" i="17"/>
  <c r="C17" i="17"/>
  <c r="O16" i="17"/>
  <c r="L16" i="17"/>
  <c r="I16" i="17"/>
  <c r="H16" i="17"/>
  <c r="G16" i="17"/>
  <c r="D16" i="17"/>
  <c r="O15" i="17"/>
  <c r="L15" i="17"/>
  <c r="I15" i="17"/>
  <c r="H15" i="17"/>
  <c r="G15" i="17"/>
  <c r="D15" i="17"/>
  <c r="C15" i="17"/>
  <c r="O14" i="17"/>
  <c r="L14" i="17"/>
  <c r="I14" i="17"/>
  <c r="H14" i="17"/>
  <c r="G14" i="17"/>
  <c r="D14" i="17"/>
  <c r="O13" i="17"/>
  <c r="L13" i="17"/>
  <c r="I13" i="17"/>
  <c r="H13" i="17"/>
  <c r="G13" i="17"/>
  <c r="D13" i="17"/>
  <c r="C13" i="17"/>
  <c r="O12" i="17"/>
  <c r="L12" i="17"/>
  <c r="I12" i="17"/>
  <c r="H12" i="17"/>
  <c r="G12" i="17"/>
  <c r="D12" i="17"/>
  <c r="O11" i="17"/>
  <c r="L11" i="17"/>
  <c r="I11" i="17"/>
  <c r="H11" i="17"/>
  <c r="G11" i="17"/>
  <c r="D11" i="17"/>
  <c r="C11" i="17"/>
  <c r="O10" i="17"/>
  <c r="L10" i="17"/>
  <c r="I10" i="17"/>
  <c r="H10" i="17"/>
  <c r="G10" i="17"/>
  <c r="D10" i="17"/>
  <c r="C10" i="17"/>
  <c r="O9" i="17"/>
  <c r="L9" i="17"/>
  <c r="I9" i="17"/>
  <c r="H9" i="17"/>
  <c r="G9" i="17"/>
  <c r="D9" i="17"/>
  <c r="C9" i="17"/>
  <c r="O8" i="17"/>
  <c r="L8" i="17"/>
  <c r="I8" i="17"/>
  <c r="H8" i="17"/>
  <c r="G8" i="17"/>
  <c r="D8" i="17"/>
  <c r="O7" i="17"/>
  <c r="L7" i="17"/>
  <c r="I7" i="17"/>
  <c r="H7" i="17"/>
  <c r="G7" i="17"/>
  <c r="D7" i="17"/>
  <c r="C7" i="17"/>
  <c r="O6" i="17"/>
  <c r="L6" i="17"/>
  <c r="I6" i="17"/>
  <c r="H6" i="17"/>
  <c r="G6" i="17"/>
  <c r="D6" i="17"/>
  <c r="C6" i="17"/>
  <c r="O5" i="17"/>
  <c r="L5" i="17"/>
  <c r="I5" i="17"/>
  <c r="H5" i="17"/>
  <c r="G5" i="17"/>
  <c r="D5" i="17"/>
  <c r="C5" i="17"/>
  <c r="M22" i="13"/>
  <c r="N19" i="13" s="1"/>
  <c r="J22" i="13"/>
  <c r="K17" i="13" s="1"/>
  <c r="E22" i="13"/>
  <c r="F11" i="13" s="1"/>
  <c r="B22" i="13"/>
  <c r="C12" i="13" s="1"/>
  <c r="O21" i="13"/>
  <c r="L21" i="13"/>
  <c r="I21" i="13"/>
  <c r="H21" i="13"/>
  <c r="G21" i="13"/>
  <c r="D21" i="13"/>
  <c r="O20" i="13"/>
  <c r="L20" i="13"/>
  <c r="I20" i="13"/>
  <c r="H20" i="13"/>
  <c r="G20" i="13"/>
  <c r="D20" i="13"/>
  <c r="O19" i="13"/>
  <c r="L19" i="13"/>
  <c r="I19" i="13"/>
  <c r="H19" i="13"/>
  <c r="G19" i="13"/>
  <c r="D19" i="13"/>
  <c r="O18" i="13"/>
  <c r="L18" i="13"/>
  <c r="I18" i="13"/>
  <c r="H18" i="13"/>
  <c r="G18" i="13"/>
  <c r="D18" i="13"/>
  <c r="O17" i="13"/>
  <c r="L17" i="13"/>
  <c r="I17" i="13"/>
  <c r="H17" i="13"/>
  <c r="G17" i="13"/>
  <c r="D17" i="13"/>
  <c r="O16" i="13"/>
  <c r="L16" i="13"/>
  <c r="G16" i="13"/>
  <c r="D16" i="13"/>
  <c r="O15" i="13"/>
  <c r="L15" i="13"/>
  <c r="I15" i="13"/>
  <c r="H15" i="13"/>
  <c r="G15" i="13"/>
  <c r="D15" i="13"/>
  <c r="O14" i="13"/>
  <c r="L14" i="13"/>
  <c r="I14" i="13"/>
  <c r="H14" i="13"/>
  <c r="G14" i="13"/>
  <c r="D14" i="13"/>
  <c r="O13" i="13"/>
  <c r="L13" i="13"/>
  <c r="I13" i="13"/>
  <c r="H13" i="13"/>
  <c r="G13" i="13"/>
  <c r="D13" i="13"/>
  <c r="O12" i="13"/>
  <c r="L12" i="13"/>
  <c r="I12" i="13"/>
  <c r="H12" i="13"/>
  <c r="G12" i="13"/>
  <c r="D12" i="13"/>
  <c r="O11" i="13"/>
  <c r="L11" i="13"/>
  <c r="I11" i="13"/>
  <c r="H11" i="13"/>
  <c r="G11" i="13"/>
  <c r="D11" i="13"/>
  <c r="O10" i="13"/>
  <c r="L10" i="13"/>
  <c r="I10" i="13"/>
  <c r="H10" i="13"/>
  <c r="G10" i="13"/>
  <c r="D10" i="13"/>
  <c r="O9" i="13"/>
  <c r="L9" i="13"/>
  <c r="I9" i="13"/>
  <c r="H9" i="13"/>
  <c r="G9" i="13"/>
  <c r="D9" i="13"/>
  <c r="O8" i="13"/>
  <c r="L8" i="13"/>
  <c r="I8" i="13"/>
  <c r="H8" i="13"/>
  <c r="G8" i="13"/>
  <c r="D8" i="13"/>
  <c r="O7" i="13"/>
  <c r="L7" i="13"/>
  <c r="I7" i="13"/>
  <c r="H7" i="13"/>
  <c r="G7" i="13"/>
  <c r="D7" i="13"/>
  <c r="O6" i="13"/>
  <c r="L6" i="13"/>
  <c r="I6" i="13"/>
  <c r="H6" i="13"/>
  <c r="G6" i="13"/>
  <c r="D6" i="13"/>
  <c r="O5" i="13"/>
  <c r="L5" i="13"/>
  <c r="I5" i="13"/>
  <c r="H5" i="13"/>
  <c r="G5" i="13"/>
  <c r="D5" i="13"/>
  <c r="O28" i="13"/>
  <c r="N28" i="13"/>
  <c r="L28" i="13"/>
  <c r="K28" i="13"/>
  <c r="I28" i="13"/>
  <c r="H28" i="13"/>
  <c r="G28" i="13"/>
  <c r="F28" i="13"/>
  <c r="D28" i="13"/>
  <c r="C28" i="13"/>
  <c r="M15" i="16"/>
  <c r="N14" i="16" s="1"/>
  <c r="J15" i="16"/>
  <c r="K5" i="16" s="1"/>
  <c r="E15" i="16"/>
  <c r="F9" i="16" s="1"/>
  <c r="B15" i="16"/>
  <c r="D15" i="16" s="1"/>
  <c r="O14" i="16"/>
  <c r="L14" i="16"/>
  <c r="I14" i="16"/>
  <c r="H14" i="16"/>
  <c r="G14" i="16"/>
  <c r="D14" i="16"/>
  <c r="O13" i="16"/>
  <c r="L13" i="16"/>
  <c r="I13" i="16"/>
  <c r="H13" i="16"/>
  <c r="G13" i="16"/>
  <c r="D13" i="16"/>
  <c r="O12" i="16"/>
  <c r="L12" i="16"/>
  <c r="I12" i="16"/>
  <c r="H12" i="16"/>
  <c r="G12" i="16"/>
  <c r="D12" i="16"/>
  <c r="O11" i="16"/>
  <c r="L11" i="16"/>
  <c r="I11" i="16"/>
  <c r="H11" i="16"/>
  <c r="G11" i="16"/>
  <c r="D11" i="16"/>
  <c r="O10" i="16"/>
  <c r="L10" i="16"/>
  <c r="I10" i="16"/>
  <c r="H10" i="16"/>
  <c r="G10" i="16"/>
  <c r="D10" i="16"/>
  <c r="O9" i="16"/>
  <c r="L9" i="16"/>
  <c r="I9" i="16"/>
  <c r="H9" i="16"/>
  <c r="G9" i="16"/>
  <c r="D9" i="16"/>
  <c r="O8" i="16"/>
  <c r="N8" i="16"/>
  <c r="L8" i="16"/>
  <c r="I8" i="16"/>
  <c r="H8" i="16"/>
  <c r="G8" i="16"/>
  <c r="D8" i="16"/>
  <c r="O7" i="16"/>
  <c r="L7" i="16"/>
  <c r="I7" i="16"/>
  <c r="H7" i="16"/>
  <c r="G7" i="16"/>
  <c r="D7" i="16"/>
  <c r="O6" i="16"/>
  <c r="L6" i="16"/>
  <c r="I6" i="16"/>
  <c r="H6" i="16"/>
  <c r="G6" i="16"/>
  <c r="D6" i="16"/>
  <c r="O5" i="16"/>
  <c r="L5" i="16"/>
  <c r="I5" i="16"/>
  <c r="H5" i="16"/>
  <c r="G5" i="16"/>
  <c r="D5" i="16"/>
  <c r="C11" i="18" l="1"/>
  <c r="C34" i="18"/>
  <c r="C79" i="18"/>
  <c r="C90" i="18"/>
  <c r="C53" i="18"/>
  <c r="C58" i="18"/>
  <c r="C103" i="18"/>
  <c r="C102" i="18"/>
  <c r="C98" i="18"/>
  <c r="C60" i="18"/>
  <c r="C26" i="18"/>
  <c r="C32" i="18"/>
  <c r="C74" i="18"/>
  <c r="C106" i="18"/>
  <c r="C114" i="18"/>
  <c r="M146" i="18"/>
  <c r="N146" i="18" s="1"/>
  <c r="C55" i="18"/>
  <c r="C24" i="18"/>
  <c r="C83" i="18"/>
  <c r="C123" i="18"/>
  <c r="C41" i="18"/>
  <c r="C52" i="18"/>
  <c r="C57" i="18"/>
  <c r="C62" i="18"/>
  <c r="C107" i="18"/>
  <c r="C5" i="18"/>
  <c r="C18" i="18"/>
  <c r="C8" i="18"/>
  <c r="C92" i="18"/>
  <c r="C119" i="18"/>
  <c r="C50" i="18"/>
  <c r="C87" i="18"/>
  <c r="C82" i="18"/>
  <c r="C122" i="18"/>
  <c r="C29" i="18"/>
  <c r="C37" i="18"/>
  <c r="C22" i="18"/>
  <c r="C96" i="18"/>
  <c r="C12" i="18"/>
  <c r="C46" i="18"/>
  <c r="C64" i="18"/>
  <c r="C69" i="18"/>
  <c r="C91" i="18"/>
  <c r="C10" i="18"/>
  <c r="C15" i="18"/>
  <c r="C20" i="18"/>
  <c r="C72" i="18"/>
  <c r="C78" i="18"/>
  <c r="C13" i="18"/>
  <c r="C65" i="18"/>
  <c r="C105" i="18"/>
  <c r="C113" i="18"/>
  <c r="C39" i="18"/>
  <c r="C100" i="18"/>
  <c r="C95" i="18"/>
  <c r="C19" i="18"/>
  <c r="C71" i="18"/>
  <c r="C66" i="18"/>
  <c r="C4" i="18"/>
  <c r="C17" i="18"/>
  <c r="C30" i="18"/>
  <c r="C54" i="18"/>
  <c r="C59" i="18"/>
  <c r="C86" i="18"/>
  <c r="C126" i="18"/>
  <c r="C67" i="18"/>
  <c r="C25" i="18"/>
  <c r="K118" i="18"/>
  <c r="K135" i="18"/>
  <c r="N32" i="18"/>
  <c r="N64" i="18"/>
  <c r="K125" i="18"/>
  <c r="C129" i="18"/>
  <c r="N5" i="18"/>
  <c r="N17" i="18"/>
  <c r="K15" i="13"/>
  <c r="N19" i="18"/>
  <c r="N66" i="18"/>
  <c r="J137" i="18"/>
  <c r="J143" i="18" s="1"/>
  <c r="N6" i="16"/>
  <c r="K8" i="13"/>
  <c r="K13" i="13"/>
  <c r="N14" i="18"/>
  <c r="N15" i="18"/>
  <c r="K18" i="13"/>
  <c r="N28" i="18"/>
  <c r="K20" i="13"/>
  <c r="N21" i="18"/>
  <c r="H142" i="18"/>
  <c r="K85" i="18"/>
  <c r="C88" i="18"/>
  <c r="K121" i="18"/>
  <c r="C124" i="18"/>
  <c r="H138" i="18"/>
  <c r="C9" i="18"/>
  <c r="C16" i="18"/>
  <c r="C35" i="18"/>
  <c r="C40" i="18"/>
  <c r="C48" i="18"/>
  <c r="C63" i="18"/>
  <c r="C109" i="18"/>
  <c r="C14" i="18"/>
  <c r="C23" i="18"/>
  <c r="C28" i="18"/>
  <c r="C84" i="18"/>
  <c r="C94" i="18"/>
  <c r="C99" i="18"/>
  <c r="C120" i="18"/>
  <c r="H139" i="18"/>
  <c r="C112" i="18"/>
  <c r="B137" i="18"/>
  <c r="C137" i="18" s="1"/>
  <c r="C7" i="18"/>
  <c r="C21" i="18"/>
  <c r="C33" i="18"/>
  <c r="C38" i="18"/>
  <c r="C43" i="18"/>
  <c r="C61" i="18"/>
  <c r="C68" i="18"/>
  <c r="C76" i="18"/>
  <c r="N62" i="18"/>
  <c r="N55" i="18"/>
  <c r="N48" i="18"/>
  <c r="K67" i="18"/>
  <c r="N53" i="18"/>
  <c r="N38" i="18"/>
  <c r="N60" i="18"/>
  <c r="N58" i="18"/>
  <c r="K80" i="18"/>
  <c r="K108" i="18"/>
  <c r="K31" i="18"/>
  <c r="K8" i="18"/>
  <c r="N23" i="18"/>
  <c r="N13" i="18"/>
  <c r="N29" i="18"/>
  <c r="N46" i="18"/>
  <c r="N4" i="18"/>
  <c r="N65" i="18"/>
  <c r="N20" i="18"/>
  <c r="N41" i="18"/>
  <c r="N9" i="18"/>
  <c r="N18" i="18"/>
  <c r="N34" i="18"/>
  <c r="N7" i="18"/>
  <c r="N63" i="18"/>
  <c r="N39" i="18"/>
  <c r="N30" i="18"/>
  <c r="N37" i="18"/>
  <c r="K115" i="18"/>
  <c r="K23" i="18"/>
  <c r="N61" i="18"/>
  <c r="N26" i="18"/>
  <c r="N52" i="18"/>
  <c r="N11" i="18"/>
  <c r="N35" i="18"/>
  <c r="N59" i="18"/>
  <c r="N22" i="18"/>
  <c r="N24" i="18"/>
  <c r="N33" i="18"/>
  <c r="K33" i="18"/>
  <c r="K35" i="18"/>
  <c r="K52" i="18"/>
  <c r="K70" i="18"/>
  <c r="K29" i="18"/>
  <c r="F70" i="18"/>
  <c r="F76" i="18"/>
  <c r="K58" i="18"/>
  <c r="K60" i="18"/>
  <c r="K62" i="18"/>
  <c r="K96" i="18"/>
  <c r="K89" i="18"/>
  <c r="K37" i="18"/>
  <c r="K56" i="18"/>
  <c r="K94" i="18"/>
  <c r="K82" i="18"/>
  <c r="F114" i="18"/>
  <c r="F59" i="18"/>
  <c r="F80" i="18"/>
  <c r="F102" i="18"/>
  <c r="F112" i="18"/>
  <c r="N16" i="18"/>
  <c r="N12" i="18"/>
  <c r="N10" i="18"/>
  <c r="K19" i="18"/>
  <c r="K54" i="18"/>
  <c r="K64" i="18"/>
  <c r="K97" i="18"/>
  <c r="K66" i="18"/>
  <c r="K102" i="18"/>
  <c r="K15" i="18"/>
  <c r="K11" i="18"/>
  <c r="K112" i="18"/>
  <c r="K107" i="18"/>
  <c r="K76" i="18"/>
  <c r="K26" i="18"/>
  <c r="K59" i="18"/>
  <c r="K86" i="18"/>
  <c r="K105" i="18"/>
  <c r="K122" i="18"/>
  <c r="K28" i="18"/>
  <c r="K114" i="18"/>
  <c r="K34" i="18"/>
  <c r="K61" i="18"/>
  <c r="K79" i="18"/>
  <c r="K124" i="18"/>
  <c r="K30" i="18"/>
  <c r="K53" i="18"/>
  <c r="K63" i="18"/>
  <c r="K69" i="18"/>
  <c r="K84" i="18"/>
  <c r="K120" i="18"/>
  <c r="K32" i="18"/>
  <c r="K88" i="18"/>
  <c r="F53" i="18"/>
  <c r="F61" i="18"/>
  <c r="F63" i="18"/>
  <c r="F33" i="18"/>
  <c r="F65" i="18"/>
  <c r="F79" i="18"/>
  <c r="F35" i="18"/>
  <c r="F28" i="18"/>
  <c r="F26" i="18"/>
  <c r="F115" i="18"/>
  <c r="F30" i="18"/>
  <c r="F69" i="18"/>
  <c r="F67" i="18"/>
  <c r="N31" i="17"/>
  <c r="G22" i="13"/>
  <c r="D22" i="13"/>
  <c r="N7" i="13"/>
  <c r="N14" i="13"/>
  <c r="N9" i="13"/>
  <c r="N5" i="13"/>
  <c r="K6" i="13"/>
  <c r="K16" i="13"/>
  <c r="K21" i="13"/>
  <c r="K11" i="13"/>
  <c r="K9" i="13"/>
  <c r="K19" i="13"/>
  <c r="K7" i="13"/>
  <c r="K14" i="13"/>
  <c r="K5" i="13"/>
  <c r="K12" i="13"/>
  <c r="K10" i="13"/>
  <c r="L22" i="13"/>
  <c r="F8" i="13"/>
  <c r="F15" i="13"/>
  <c r="F20" i="13"/>
  <c r="F6" i="13"/>
  <c r="C13" i="16"/>
  <c r="C15" i="16"/>
  <c r="C7" i="16"/>
  <c r="C11" i="16"/>
  <c r="C14" i="16"/>
  <c r="K15" i="16"/>
  <c r="F7" i="16"/>
  <c r="K13" i="16"/>
  <c r="K7" i="16"/>
  <c r="C12" i="16"/>
  <c r="K11" i="16"/>
  <c r="K9" i="16"/>
  <c r="C9" i="16"/>
  <c r="C5" i="16"/>
  <c r="C6" i="16"/>
  <c r="C8" i="16"/>
  <c r="C10" i="16"/>
  <c r="I23" i="19"/>
  <c r="B7" i="19"/>
  <c r="D7" i="19" s="1"/>
  <c r="C21" i="13"/>
  <c r="C17" i="13"/>
  <c r="C14" i="13"/>
  <c r="C11" i="13"/>
  <c r="O16" i="19"/>
  <c r="M14" i="19"/>
  <c r="O14" i="19" s="1"/>
  <c r="I31" i="19"/>
  <c r="G31" i="19"/>
  <c r="E30" i="19"/>
  <c r="E26" i="19" s="1"/>
  <c r="F15" i="16"/>
  <c r="G15" i="16"/>
  <c r="F14" i="16"/>
  <c r="F12" i="16"/>
  <c r="F10" i="16"/>
  <c r="F8" i="16"/>
  <c r="F6" i="16"/>
  <c r="C5" i="13"/>
  <c r="C7" i="13"/>
  <c r="C13" i="13"/>
  <c r="C18" i="13"/>
  <c r="H22" i="13"/>
  <c r="F82" i="18"/>
  <c r="F118" i="18"/>
  <c r="F120" i="18"/>
  <c r="F121" i="18"/>
  <c r="I139" i="18"/>
  <c r="L140" i="18"/>
  <c r="H141" i="18"/>
  <c r="I142" i="18"/>
  <c r="G142" i="18"/>
  <c r="O37" i="17"/>
  <c r="N32" i="17"/>
  <c r="N34" i="17"/>
  <c r="N6" i="17"/>
  <c r="G138" i="18"/>
  <c r="F123" i="18"/>
  <c r="F119" i="18"/>
  <c r="F113" i="18"/>
  <c r="F106" i="18"/>
  <c r="F103" i="18"/>
  <c r="F99" i="18"/>
  <c r="F95" i="18"/>
  <c r="F91" i="18"/>
  <c r="F87" i="18"/>
  <c r="F83" i="18"/>
  <c r="F78" i="18"/>
  <c r="F72" i="18"/>
  <c r="F68" i="18"/>
  <c r="F57" i="18"/>
  <c r="F55" i="18"/>
  <c r="F50" i="18"/>
  <c r="F48" i="18"/>
  <c r="F46" i="18"/>
  <c r="F43" i="18"/>
  <c r="F41" i="18"/>
  <c r="F127" i="18"/>
  <c r="F126" i="18"/>
  <c r="F111" i="18"/>
  <c r="F93" i="18"/>
  <c r="F92" i="18"/>
  <c r="F90" i="18"/>
  <c r="F75" i="18"/>
  <c r="F74" i="18"/>
  <c r="F71" i="18"/>
  <c r="F51" i="18"/>
  <c r="F49" i="18"/>
  <c r="F47" i="18"/>
  <c r="F45" i="18"/>
  <c r="F42" i="18"/>
  <c r="F40" i="18"/>
  <c r="F38" i="18"/>
  <c r="F27" i="18"/>
  <c r="F24" i="18"/>
  <c r="F22" i="18"/>
  <c r="F20" i="18"/>
  <c r="F18" i="18"/>
  <c r="F16" i="18"/>
  <c r="F14" i="18"/>
  <c r="F12" i="18"/>
  <c r="F10" i="18"/>
  <c r="F7" i="18"/>
  <c r="F5" i="18"/>
  <c r="G15" i="19"/>
  <c r="E14" i="19"/>
  <c r="G14" i="19" s="1"/>
  <c r="N15" i="16"/>
  <c r="N13" i="16"/>
  <c r="N11" i="16"/>
  <c r="N9" i="16"/>
  <c r="N7" i="16"/>
  <c r="N5" i="16"/>
  <c r="C9" i="13"/>
  <c r="N20" i="13"/>
  <c r="N11" i="13"/>
  <c r="F11" i="18"/>
  <c r="F15" i="18"/>
  <c r="F19" i="18"/>
  <c r="F23" i="18"/>
  <c r="F31" i="18"/>
  <c r="F36" i="18"/>
  <c r="F37" i="18"/>
  <c r="F84" i="18"/>
  <c r="F85" i="18"/>
  <c r="N10" i="16"/>
  <c r="F11" i="16"/>
  <c r="H15" i="16"/>
  <c r="O15" i="16"/>
  <c r="N10" i="13"/>
  <c r="C15" i="13"/>
  <c r="C19" i="13"/>
  <c r="N21" i="13"/>
  <c r="G37" i="17"/>
  <c r="F32" i="17"/>
  <c r="F29" i="18"/>
  <c r="F32" i="18"/>
  <c r="F34" i="18"/>
  <c r="F52" i="18"/>
  <c r="F54" i="18"/>
  <c r="F56" i="18"/>
  <c r="F58" i="18"/>
  <c r="F60" i="18"/>
  <c r="F62" i="18"/>
  <c r="F64" i="18"/>
  <c r="F66" i="18"/>
  <c r="F86" i="18"/>
  <c r="F88" i="18"/>
  <c r="F89" i="18"/>
  <c r="F94" i="18"/>
  <c r="F96" i="18"/>
  <c r="F97" i="18"/>
  <c r="F105" i="18"/>
  <c r="F107" i="18"/>
  <c r="F108" i="18"/>
  <c r="F122" i="18"/>
  <c r="F124" i="18"/>
  <c r="F125" i="18"/>
  <c r="F135" i="18"/>
  <c r="K138" i="18"/>
  <c r="L138" i="18"/>
  <c r="K123" i="18"/>
  <c r="K119" i="18"/>
  <c r="K113" i="18"/>
  <c r="K106" i="18"/>
  <c r="K103" i="18"/>
  <c r="K99" i="18"/>
  <c r="K95" i="18"/>
  <c r="K91" i="18"/>
  <c r="K87" i="18"/>
  <c r="K83" i="18"/>
  <c r="K78" i="18"/>
  <c r="K72" i="18"/>
  <c r="K68" i="18"/>
  <c r="K57" i="18"/>
  <c r="K55" i="18"/>
  <c r="K50" i="18"/>
  <c r="K48" i="18"/>
  <c r="K46" i="18"/>
  <c r="K43" i="18"/>
  <c r="K41" i="18"/>
  <c r="K36" i="18"/>
  <c r="K127" i="18"/>
  <c r="K126" i="18"/>
  <c r="K111" i="18"/>
  <c r="K93" i="18"/>
  <c r="K92" i="18"/>
  <c r="K90" i="18"/>
  <c r="K75" i="18"/>
  <c r="K74" i="18"/>
  <c r="K71" i="18"/>
  <c r="K51" i="18"/>
  <c r="K49" i="18"/>
  <c r="K47" i="18"/>
  <c r="K45" i="18"/>
  <c r="K42" i="18"/>
  <c r="K40" i="18"/>
  <c r="K38" i="18"/>
  <c r="K27" i="18"/>
  <c r="K24" i="18"/>
  <c r="K22" i="18"/>
  <c r="K20" i="18"/>
  <c r="K18" i="18"/>
  <c r="K16" i="18"/>
  <c r="K14" i="18"/>
  <c r="K12" i="18"/>
  <c r="K10" i="18"/>
  <c r="K7" i="18"/>
  <c r="K5" i="18"/>
  <c r="G139" i="18"/>
  <c r="K141" i="18"/>
  <c r="L141" i="18"/>
  <c r="J7" i="19"/>
  <c r="L7" i="19" s="1"/>
  <c r="I19" i="19"/>
  <c r="E18" i="19"/>
  <c r="F5" i="16"/>
  <c r="N12" i="16"/>
  <c r="F13" i="16"/>
  <c r="L15" i="16"/>
  <c r="K14" i="16"/>
  <c r="K12" i="16"/>
  <c r="K10" i="16"/>
  <c r="K8" i="16"/>
  <c r="K6" i="16"/>
  <c r="F5" i="13"/>
  <c r="C6" i="13"/>
  <c r="N6" i="13"/>
  <c r="F7" i="13"/>
  <c r="C8" i="13"/>
  <c r="N8" i="13"/>
  <c r="F9" i="13"/>
  <c r="C10" i="13"/>
  <c r="N12" i="13"/>
  <c r="F13" i="13"/>
  <c r="C16" i="13"/>
  <c r="N17" i="13"/>
  <c r="F18" i="13"/>
  <c r="C20" i="13"/>
  <c r="O22" i="13"/>
  <c r="N26" i="17"/>
  <c r="N36" i="17"/>
  <c r="K37" i="17"/>
  <c r="K32" i="17"/>
  <c r="F4" i="18"/>
  <c r="K4" i="18"/>
  <c r="F9" i="18"/>
  <c r="K9" i="18"/>
  <c r="F13" i="18"/>
  <c r="K13" i="18"/>
  <c r="F17" i="18"/>
  <c r="K17" i="18"/>
  <c r="F21" i="18"/>
  <c r="K21" i="18"/>
  <c r="F25" i="18"/>
  <c r="K25" i="18"/>
  <c r="F39" i="18"/>
  <c r="K39" i="18"/>
  <c r="F98" i="18"/>
  <c r="K98" i="18"/>
  <c r="F100" i="18"/>
  <c r="K100" i="18"/>
  <c r="F101" i="18"/>
  <c r="K101" i="18"/>
  <c r="F109" i="18"/>
  <c r="K109" i="18"/>
  <c r="G19" i="19"/>
  <c r="D20" i="19"/>
  <c r="J21" i="19"/>
  <c r="L21" i="19" s="1"/>
  <c r="C138" i="18"/>
  <c r="D138" i="18"/>
  <c r="C125" i="18"/>
  <c r="C121" i="18"/>
  <c r="C115" i="18"/>
  <c r="C111" i="18"/>
  <c r="C108" i="18"/>
  <c r="C101" i="18"/>
  <c r="C97" i="18"/>
  <c r="C93" i="18"/>
  <c r="C89" i="18"/>
  <c r="C85" i="18"/>
  <c r="C80" i="18"/>
  <c r="C75" i="18"/>
  <c r="C70" i="18"/>
  <c r="C56" i="18"/>
  <c r="C51" i="18"/>
  <c r="C49" i="18"/>
  <c r="C47" i="18"/>
  <c r="C45" i="18"/>
  <c r="C42" i="18"/>
  <c r="O138" i="18"/>
  <c r="N56" i="18"/>
  <c r="N49" i="18"/>
  <c r="N47" i="18"/>
  <c r="N45" i="18"/>
  <c r="N42" i="18"/>
  <c r="E146" i="18"/>
  <c r="H140" i="18"/>
  <c r="K145" i="18"/>
  <c r="L145" i="18"/>
  <c r="I13" i="19"/>
  <c r="O19" i="19"/>
  <c r="M18" i="19"/>
  <c r="H28" i="19"/>
  <c r="I29" i="19"/>
  <c r="G29" i="19"/>
  <c r="H32" i="19"/>
  <c r="D32" i="19"/>
  <c r="J11" i="19"/>
  <c r="L11" i="19" s="1"/>
  <c r="I27" i="19"/>
  <c r="C35" i="17"/>
  <c r="N22" i="17"/>
  <c r="N17" i="17"/>
  <c r="N24" i="17"/>
  <c r="N19" i="17"/>
  <c r="N10" i="17"/>
  <c r="N15" i="17"/>
  <c r="N29" i="17"/>
  <c r="N13" i="17"/>
  <c r="N16" i="17"/>
  <c r="N25" i="17"/>
  <c r="N20" i="17"/>
  <c r="N11" i="17"/>
  <c r="N7" i="17"/>
  <c r="N5" i="17"/>
  <c r="N33" i="17"/>
  <c r="N9" i="17"/>
  <c r="N14" i="17"/>
  <c r="N23" i="17"/>
  <c r="N18" i="17"/>
  <c r="N30" i="17"/>
  <c r="N35" i="17"/>
  <c r="N12" i="17"/>
  <c r="N21" i="17"/>
  <c r="N27" i="17"/>
  <c r="N28" i="17"/>
  <c r="K6" i="17"/>
  <c r="K8" i="17"/>
  <c r="L37" i="17"/>
  <c r="K10" i="17"/>
  <c r="K12" i="17"/>
  <c r="K14" i="17"/>
  <c r="K16" i="17"/>
  <c r="K18" i="17"/>
  <c r="K20" i="17"/>
  <c r="K22" i="17"/>
  <c r="K24" i="17"/>
  <c r="K26" i="17"/>
  <c r="K28" i="17"/>
  <c r="K30" i="17"/>
  <c r="K33" i="17"/>
  <c r="K35" i="17"/>
  <c r="K5" i="17"/>
  <c r="K9" i="17"/>
  <c r="K7" i="17"/>
  <c r="K11" i="17"/>
  <c r="K13" i="17"/>
  <c r="K15" i="17"/>
  <c r="K17" i="17"/>
  <c r="K19" i="17"/>
  <c r="K21" i="17"/>
  <c r="K23" i="17"/>
  <c r="K27" i="17"/>
  <c r="K29" i="17"/>
  <c r="K31" i="17"/>
  <c r="K34" i="17"/>
  <c r="K36" i="17"/>
  <c r="K25" i="17"/>
  <c r="F24" i="17"/>
  <c r="F29" i="17"/>
  <c r="F9" i="17"/>
  <c r="F18" i="17"/>
  <c r="F25" i="17"/>
  <c r="F16" i="17"/>
  <c r="F20" i="17"/>
  <c r="F22" i="17"/>
  <c r="F35" i="17"/>
  <c r="F23" i="17"/>
  <c r="F27" i="17"/>
  <c r="F31" i="17"/>
  <c r="F11" i="17"/>
  <c r="F36" i="17"/>
  <c r="F28" i="17"/>
  <c r="F13" i="17"/>
  <c r="F5" i="17"/>
  <c r="F12" i="17"/>
  <c r="F7" i="17"/>
  <c r="F6" i="17"/>
  <c r="F8" i="17"/>
  <c r="F15" i="17"/>
  <c r="F34" i="17"/>
  <c r="F17" i="17"/>
  <c r="F26" i="17"/>
  <c r="F10" i="17"/>
  <c r="F19" i="17"/>
  <c r="F21" i="17"/>
  <c r="F30" i="17"/>
  <c r="F14" i="17"/>
  <c r="F33" i="17"/>
  <c r="C8" i="17"/>
  <c r="C12" i="17"/>
  <c r="C16" i="17"/>
  <c r="C20" i="17"/>
  <c r="C24" i="17"/>
  <c r="C28" i="17"/>
  <c r="C33" i="17"/>
  <c r="C37" i="17"/>
  <c r="H37" i="17"/>
  <c r="C14" i="17"/>
  <c r="C18" i="17"/>
  <c r="C22" i="17"/>
  <c r="C26" i="17"/>
  <c r="C30" i="17"/>
  <c r="B11" i="19"/>
  <c r="D11" i="19" s="1"/>
  <c r="H16" i="19"/>
  <c r="H22" i="19"/>
  <c r="G13" i="19"/>
  <c r="O25" i="19"/>
  <c r="H10" i="19"/>
  <c r="H12" i="19"/>
  <c r="B21" i="19"/>
  <c r="D21" i="19" s="1"/>
  <c r="G27" i="19"/>
  <c r="M30" i="19"/>
  <c r="M26" i="19" s="1"/>
  <c r="H8" i="19"/>
  <c r="G23" i="19"/>
  <c r="G25" i="19"/>
  <c r="H29" i="19"/>
  <c r="H31" i="19"/>
  <c r="D15" i="19"/>
  <c r="B14" i="19"/>
  <c r="L9" i="19"/>
  <c r="I15" i="19"/>
  <c r="I9" i="19"/>
  <c r="L15" i="19"/>
  <c r="J14" i="19"/>
  <c r="D9" i="19"/>
  <c r="D13" i="19"/>
  <c r="L13" i="19"/>
  <c r="I8" i="19"/>
  <c r="I10" i="19"/>
  <c r="I12" i="19"/>
  <c r="I16" i="19"/>
  <c r="I20" i="19"/>
  <c r="I22" i="19"/>
  <c r="I28" i="19"/>
  <c r="I32" i="19"/>
  <c r="H9" i="19"/>
  <c r="H13" i="19"/>
  <c r="H15" i="19"/>
  <c r="B18" i="19"/>
  <c r="J18" i="19"/>
  <c r="H19" i="19"/>
  <c r="H23" i="19"/>
  <c r="H25" i="19"/>
  <c r="H27" i="19"/>
  <c r="D29" i="19"/>
  <c r="B30" i="19"/>
  <c r="J30" i="19"/>
  <c r="D31" i="19"/>
  <c r="E7" i="19"/>
  <c r="M7" i="19"/>
  <c r="E11" i="19"/>
  <c r="M11" i="19"/>
  <c r="E21" i="19"/>
  <c r="M21" i="19"/>
  <c r="K143" i="18"/>
  <c r="L143" i="18"/>
  <c r="O146" i="18"/>
  <c r="B144" i="18"/>
  <c r="D144" i="18" s="1"/>
  <c r="H145" i="18"/>
  <c r="B146" i="18"/>
  <c r="J146" i="18"/>
  <c r="I138" i="18"/>
  <c r="I140" i="18"/>
  <c r="I141" i="18"/>
  <c r="M144" i="18"/>
  <c r="I145" i="18"/>
  <c r="D137" i="18"/>
  <c r="L137" i="18"/>
  <c r="F138" i="18"/>
  <c r="N138" i="18"/>
  <c r="D139" i="18"/>
  <c r="N141" i="18"/>
  <c r="D142" i="18"/>
  <c r="E144" i="18"/>
  <c r="J144" i="18"/>
  <c r="N145" i="18"/>
  <c r="C127" i="18"/>
  <c r="C135" i="18"/>
  <c r="E137" i="18"/>
  <c r="M137" i="18"/>
  <c r="G140" i="18"/>
  <c r="O140" i="18"/>
  <c r="I37" i="17"/>
  <c r="F37" i="17"/>
  <c r="N37" i="17"/>
  <c r="I22" i="13"/>
  <c r="F10" i="13"/>
  <c r="F12" i="13"/>
  <c r="N13" i="13"/>
  <c r="F14" i="13"/>
  <c r="N15" i="13"/>
  <c r="F16" i="13"/>
  <c r="N16" i="13"/>
  <c r="F17" i="13"/>
  <c r="N18" i="13"/>
  <c r="F19" i="13"/>
  <c r="F21" i="13"/>
  <c r="I15" i="16"/>
  <c r="H122" i="22"/>
  <c r="H123" i="22"/>
  <c r="H124" i="22"/>
  <c r="H125" i="22"/>
  <c r="H126" i="22"/>
  <c r="H127" i="22"/>
  <c r="P133" i="22"/>
  <c r="P132" i="22"/>
  <c r="M133" i="22"/>
  <c r="M132" i="22"/>
  <c r="H133" i="22"/>
  <c r="H132" i="22"/>
  <c r="E133" i="22"/>
  <c r="E132" i="22"/>
  <c r="P15" i="22"/>
  <c r="P16" i="22"/>
  <c r="P17" i="22"/>
  <c r="P18" i="22"/>
  <c r="P19" i="22"/>
  <c r="P20" i="22"/>
  <c r="P21" i="22"/>
  <c r="P22" i="22"/>
  <c r="P23" i="22"/>
  <c r="P24" i="22"/>
  <c r="P25" i="22"/>
  <c r="P26" i="22"/>
  <c r="P27" i="22"/>
  <c r="P28" i="22"/>
  <c r="P29" i="22"/>
  <c r="P30" i="22"/>
  <c r="P31" i="22"/>
  <c r="P32" i="22"/>
  <c r="P33" i="22"/>
  <c r="P34" i="22"/>
  <c r="P35" i="22"/>
  <c r="P36" i="22"/>
  <c r="P37" i="22"/>
  <c r="P38" i="22"/>
  <c r="P39" i="22"/>
  <c r="P40" i="22"/>
  <c r="P41" i="22"/>
  <c r="P42" i="22"/>
  <c r="P43" i="22"/>
  <c r="P44" i="22"/>
  <c r="P45" i="22"/>
  <c r="P46" i="22"/>
  <c r="P47" i="22"/>
  <c r="P48" i="22"/>
  <c r="P49" i="22"/>
  <c r="P50" i="22"/>
  <c r="P51" i="22"/>
  <c r="P52" i="22"/>
  <c r="P53" i="22"/>
  <c r="P54" i="22"/>
  <c r="P55" i="22"/>
  <c r="P56" i="22"/>
  <c r="P57" i="22"/>
  <c r="P58" i="22"/>
  <c r="P59" i="22"/>
  <c r="P60" i="22"/>
  <c r="P61" i="22"/>
  <c r="P62" i="22"/>
  <c r="P63" i="22"/>
  <c r="P64" i="22"/>
  <c r="P65" i="22"/>
  <c r="P66" i="22"/>
  <c r="P67" i="22"/>
  <c r="P68" i="22"/>
  <c r="P69" i="22"/>
  <c r="P70" i="22"/>
  <c r="P71" i="22"/>
  <c r="P72" i="22"/>
  <c r="P73" i="22"/>
  <c r="P74" i="22"/>
  <c r="P75" i="22"/>
  <c r="P76" i="22"/>
  <c r="P77" i="22"/>
  <c r="P78" i="22"/>
  <c r="P79" i="22"/>
  <c r="P80" i="22"/>
  <c r="P81" i="22"/>
  <c r="P82" i="22"/>
  <c r="P83" i="22"/>
  <c r="P84" i="22"/>
  <c r="P85" i="22"/>
  <c r="P86" i="22"/>
  <c r="P87" i="22"/>
  <c r="P88" i="22"/>
  <c r="P89" i="22"/>
  <c r="P90" i="22"/>
  <c r="P91" i="22"/>
  <c r="P92" i="22"/>
  <c r="P93" i="22"/>
  <c r="P94" i="22"/>
  <c r="P95" i="22"/>
  <c r="P96" i="22"/>
  <c r="P97" i="22"/>
  <c r="P98" i="22"/>
  <c r="P99" i="22"/>
  <c r="P100" i="22"/>
  <c r="P101" i="22"/>
  <c r="P102" i="22"/>
  <c r="P103" i="22"/>
  <c r="P104" i="22"/>
  <c r="P105" i="22"/>
  <c r="P106" i="22"/>
  <c r="P107" i="22"/>
  <c r="P108" i="22"/>
  <c r="P109" i="22"/>
  <c r="P110" i="22"/>
  <c r="P111" i="22"/>
  <c r="P112" i="22"/>
  <c r="P113" i="22"/>
  <c r="P114" i="22"/>
  <c r="P115" i="22"/>
  <c r="P116" i="22"/>
  <c r="P117" i="22"/>
  <c r="P118" i="22"/>
  <c r="P119" i="22"/>
  <c r="P120" i="22"/>
  <c r="P121" i="22"/>
  <c r="P122" i="22"/>
  <c r="P123" i="22"/>
  <c r="P124" i="22"/>
  <c r="P125" i="22"/>
  <c r="P126" i="22"/>
  <c r="P127" i="22"/>
  <c r="M15" i="22"/>
  <c r="M16" i="22"/>
  <c r="M17" i="22"/>
  <c r="M18" i="22"/>
  <c r="M19" i="22"/>
  <c r="M20" i="22"/>
  <c r="M21" i="22"/>
  <c r="M22" i="22"/>
  <c r="M23" i="22"/>
  <c r="M24" i="22"/>
  <c r="M25" i="22"/>
  <c r="M26" i="22"/>
  <c r="M27" i="22"/>
  <c r="M28" i="22"/>
  <c r="M29" i="22"/>
  <c r="M30" i="22"/>
  <c r="M31" i="22"/>
  <c r="M32" i="22"/>
  <c r="M33" i="22"/>
  <c r="M34" i="22"/>
  <c r="M35" i="22"/>
  <c r="M36" i="22"/>
  <c r="M37" i="22"/>
  <c r="M38" i="22"/>
  <c r="M39" i="22"/>
  <c r="M40" i="22"/>
  <c r="M41" i="22"/>
  <c r="M42" i="22"/>
  <c r="M43" i="22"/>
  <c r="M44" i="22"/>
  <c r="M45" i="22"/>
  <c r="M46" i="22"/>
  <c r="M47" i="22"/>
  <c r="M48" i="22"/>
  <c r="M49" i="22"/>
  <c r="M50" i="22"/>
  <c r="M51" i="22"/>
  <c r="M52" i="22"/>
  <c r="M53" i="22"/>
  <c r="M54" i="22"/>
  <c r="M55" i="22"/>
  <c r="M56" i="22"/>
  <c r="M57" i="22"/>
  <c r="M58" i="22"/>
  <c r="M59" i="22"/>
  <c r="M60" i="22"/>
  <c r="M61" i="22"/>
  <c r="M62" i="22"/>
  <c r="M63" i="22"/>
  <c r="M64" i="22"/>
  <c r="M65" i="22"/>
  <c r="M66" i="22"/>
  <c r="M67" i="22"/>
  <c r="M68" i="22"/>
  <c r="M69" i="22"/>
  <c r="M70" i="22"/>
  <c r="M71" i="22"/>
  <c r="M72" i="22"/>
  <c r="M73" i="22"/>
  <c r="M74" i="22"/>
  <c r="M75" i="22"/>
  <c r="M76" i="22"/>
  <c r="M77" i="22"/>
  <c r="M78" i="22"/>
  <c r="M79" i="22"/>
  <c r="M80" i="22"/>
  <c r="M81" i="22"/>
  <c r="M82" i="22"/>
  <c r="M83" i="22"/>
  <c r="M84" i="22"/>
  <c r="M85" i="22"/>
  <c r="M86" i="22"/>
  <c r="M87" i="22"/>
  <c r="M88" i="22"/>
  <c r="M89" i="22"/>
  <c r="M90" i="22"/>
  <c r="M91" i="22"/>
  <c r="M92" i="22"/>
  <c r="M93" i="22"/>
  <c r="M94" i="22"/>
  <c r="M95" i="22"/>
  <c r="M96" i="22"/>
  <c r="M97" i="22"/>
  <c r="M98" i="22"/>
  <c r="M99" i="22"/>
  <c r="M100" i="22"/>
  <c r="M101" i="22"/>
  <c r="M102" i="22"/>
  <c r="M103" i="22"/>
  <c r="M104" i="22"/>
  <c r="M105" i="22"/>
  <c r="M106" i="22"/>
  <c r="M107" i="22"/>
  <c r="M108" i="22"/>
  <c r="M109" i="22"/>
  <c r="M110" i="22"/>
  <c r="M111" i="22"/>
  <c r="M112" i="22"/>
  <c r="M113" i="22"/>
  <c r="M114" i="22"/>
  <c r="M115" i="22"/>
  <c r="M116" i="22"/>
  <c r="M117" i="22"/>
  <c r="M118" i="22"/>
  <c r="M119" i="22"/>
  <c r="M120" i="22"/>
  <c r="M121" i="22"/>
  <c r="M122" i="22"/>
  <c r="M123" i="22"/>
  <c r="M124" i="22"/>
  <c r="M125" i="22"/>
  <c r="M126" i="22"/>
  <c r="M127" i="22"/>
  <c r="E15" i="22"/>
  <c r="E16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44" i="22"/>
  <c r="E45" i="22"/>
  <c r="E46" i="22"/>
  <c r="E47" i="22"/>
  <c r="E48" i="22"/>
  <c r="E49" i="22"/>
  <c r="E50" i="22"/>
  <c r="E51" i="22"/>
  <c r="E52" i="22"/>
  <c r="E53" i="22"/>
  <c r="E54" i="22"/>
  <c r="E55" i="22"/>
  <c r="E56" i="22"/>
  <c r="E57" i="22"/>
  <c r="E58" i="22"/>
  <c r="E59" i="22"/>
  <c r="E60" i="22"/>
  <c r="E61" i="22"/>
  <c r="E62" i="22"/>
  <c r="E63" i="22"/>
  <c r="E64" i="22"/>
  <c r="E65" i="22"/>
  <c r="E66" i="22"/>
  <c r="E67" i="22"/>
  <c r="E68" i="22"/>
  <c r="E69" i="22"/>
  <c r="E70" i="22"/>
  <c r="E71" i="22"/>
  <c r="E72" i="22"/>
  <c r="E73" i="22"/>
  <c r="E74" i="22"/>
  <c r="E75" i="22"/>
  <c r="E76" i="22"/>
  <c r="E77" i="22"/>
  <c r="E78" i="22"/>
  <c r="E79" i="22"/>
  <c r="E80" i="22"/>
  <c r="E81" i="22"/>
  <c r="E82" i="22"/>
  <c r="E83" i="22"/>
  <c r="E84" i="22"/>
  <c r="E85" i="22"/>
  <c r="E86" i="22"/>
  <c r="E87" i="22"/>
  <c r="E88" i="22"/>
  <c r="E89" i="22"/>
  <c r="E90" i="22"/>
  <c r="E91" i="22"/>
  <c r="E92" i="22"/>
  <c r="E93" i="22"/>
  <c r="E94" i="22"/>
  <c r="E95" i="22"/>
  <c r="E96" i="22"/>
  <c r="E97" i="22"/>
  <c r="E98" i="22"/>
  <c r="E99" i="22"/>
  <c r="E100" i="22"/>
  <c r="E101" i="22"/>
  <c r="E102" i="22"/>
  <c r="E103" i="22"/>
  <c r="E104" i="22"/>
  <c r="E105" i="22"/>
  <c r="E106" i="22"/>
  <c r="E107" i="22"/>
  <c r="E108" i="22"/>
  <c r="E109" i="22"/>
  <c r="E110" i="22"/>
  <c r="E111" i="22"/>
  <c r="E112" i="22"/>
  <c r="E113" i="22"/>
  <c r="E114" i="22"/>
  <c r="E115" i="22"/>
  <c r="E116" i="22"/>
  <c r="E117" i="22"/>
  <c r="E118" i="22"/>
  <c r="E119" i="22"/>
  <c r="E120" i="22"/>
  <c r="E121" i="22"/>
  <c r="E122" i="22"/>
  <c r="E123" i="22"/>
  <c r="E124" i="22"/>
  <c r="E125" i="22"/>
  <c r="E126" i="22"/>
  <c r="E127" i="22"/>
  <c r="N8" i="22"/>
  <c r="N14" i="22"/>
  <c r="N12" i="22"/>
  <c r="P12" i="22" s="1"/>
  <c r="N9" i="22"/>
  <c r="N7" i="22"/>
  <c r="P7" i="22" s="1"/>
  <c r="N6" i="22"/>
  <c r="N5" i="22"/>
  <c r="N4" i="22"/>
  <c r="O22" i="22" s="1"/>
  <c r="K14" i="22"/>
  <c r="M14" i="22" s="1"/>
  <c r="K12" i="22"/>
  <c r="M12" i="22" s="1"/>
  <c r="K9" i="22"/>
  <c r="K8" i="22"/>
  <c r="K7" i="22"/>
  <c r="K6" i="22"/>
  <c r="M6" i="22" s="1"/>
  <c r="K5" i="22"/>
  <c r="M5" i="22" s="1"/>
  <c r="K4" i="22"/>
  <c r="L16" i="22" s="1"/>
  <c r="F6" i="22"/>
  <c r="I30" i="22"/>
  <c r="J30" i="22"/>
  <c r="I31" i="22"/>
  <c r="J31" i="22"/>
  <c r="I32" i="22"/>
  <c r="J32" i="22"/>
  <c r="I33" i="22"/>
  <c r="J33" i="22"/>
  <c r="I34" i="22"/>
  <c r="J34" i="22"/>
  <c r="I35" i="22"/>
  <c r="J35" i="22"/>
  <c r="I36" i="22"/>
  <c r="J36" i="22"/>
  <c r="I37" i="22"/>
  <c r="J37" i="22"/>
  <c r="I38" i="22"/>
  <c r="J38" i="22"/>
  <c r="I39" i="22"/>
  <c r="J39" i="22"/>
  <c r="I40" i="22"/>
  <c r="J40" i="22"/>
  <c r="I41" i="22"/>
  <c r="I42" i="22"/>
  <c r="J42" i="22"/>
  <c r="I43" i="22"/>
  <c r="J43" i="22"/>
  <c r="I44" i="22"/>
  <c r="J44" i="22"/>
  <c r="I46" i="22"/>
  <c r="J46" i="22"/>
  <c r="I47" i="22"/>
  <c r="J47" i="22"/>
  <c r="I48" i="22"/>
  <c r="I49" i="22"/>
  <c r="J49" i="22"/>
  <c r="I50" i="22"/>
  <c r="J50" i="22"/>
  <c r="I51" i="22"/>
  <c r="J51" i="22"/>
  <c r="I52" i="22"/>
  <c r="J52" i="22"/>
  <c r="I53" i="22"/>
  <c r="J53" i="22"/>
  <c r="I54" i="22"/>
  <c r="J54" i="22"/>
  <c r="I55" i="22"/>
  <c r="I56" i="22"/>
  <c r="J56" i="22"/>
  <c r="I57" i="22"/>
  <c r="J57" i="22"/>
  <c r="I58" i="22"/>
  <c r="J58" i="22"/>
  <c r="I59" i="22"/>
  <c r="J59" i="22"/>
  <c r="I60" i="22"/>
  <c r="J60" i="22"/>
  <c r="I61" i="22"/>
  <c r="J61" i="22"/>
  <c r="I62" i="22"/>
  <c r="J62" i="22"/>
  <c r="I63" i="22"/>
  <c r="J63" i="22"/>
  <c r="I64" i="22"/>
  <c r="J64" i="22"/>
  <c r="I65" i="22"/>
  <c r="J65" i="22"/>
  <c r="I66" i="22"/>
  <c r="J66" i="22"/>
  <c r="I67" i="22"/>
  <c r="J67" i="22"/>
  <c r="I68" i="22"/>
  <c r="I69" i="22"/>
  <c r="J69" i="22"/>
  <c r="I70" i="22"/>
  <c r="J70" i="22"/>
  <c r="I71" i="22"/>
  <c r="I72" i="22"/>
  <c r="J72" i="22"/>
  <c r="I73" i="22"/>
  <c r="J73" i="22"/>
  <c r="I74" i="22"/>
  <c r="J74" i="22"/>
  <c r="I75" i="22"/>
  <c r="J75" i="22"/>
  <c r="I76" i="22"/>
  <c r="J76" i="22"/>
  <c r="I77" i="22"/>
  <c r="J77" i="22"/>
  <c r="I78" i="22"/>
  <c r="J78" i="22"/>
  <c r="I79" i="22"/>
  <c r="J79" i="22"/>
  <c r="I80" i="22"/>
  <c r="J80" i="22"/>
  <c r="I81" i="22"/>
  <c r="I82" i="22"/>
  <c r="J82" i="22"/>
  <c r="I83" i="22"/>
  <c r="J83" i="22"/>
  <c r="I84" i="22"/>
  <c r="J84" i="22"/>
  <c r="I85" i="22"/>
  <c r="J85" i="22"/>
  <c r="I86" i="22"/>
  <c r="J86" i="22"/>
  <c r="I87" i="22"/>
  <c r="J87" i="22"/>
  <c r="I88" i="22"/>
  <c r="J88" i="22"/>
  <c r="I89" i="22"/>
  <c r="J89" i="22"/>
  <c r="I90" i="22"/>
  <c r="J90" i="22"/>
  <c r="I91" i="22"/>
  <c r="J91" i="22"/>
  <c r="I92" i="22"/>
  <c r="J92" i="22"/>
  <c r="I94" i="22"/>
  <c r="J94" i="22"/>
  <c r="I95" i="22"/>
  <c r="J95" i="22"/>
  <c r="I96" i="22"/>
  <c r="J96" i="22"/>
  <c r="I97" i="22"/>
  <c r="J97" i="22"/>
  <c r="I98" i="22"/>
  <c r="J98" i="22"/>
  <c r="I99" i="22"/>
  <c r="J99" i="22"/>
  <c r="I100" i="22"/>
  <c r="J100" i="22"/>
  <c r="I101" i="22"/>
  <c r="J101" i="22"/>
  <c r="I102" i="22"/>
  <c r="J102" i="22"/>
  <c r="I103" i="22"/>
  <c r="J103" i="22"/>
  <c r="I104" i="22"/>
  <c r="J104" i="22"/>
  <c r="I105" i="22"/>
  <c r="I106" i="22"/>
  <c r="I107" i="22"/>
  <c r="J107" i="22"/>
  <c r="I108" i="22"/>
  <c r="J108" i="22"/>
  <c r="I109" i="22"/>
  <c r="J109" i="22"/>
  <c r="I110" i="22"/>
  <c r="J110" i="22"/>
  <c r="I111" i="22"/>
  <c r="J111" i="22"/>
  <c r="I112" i="22"/>
  <c r="J112" i="22"/>
  <c r="I113" i="22"/>
  <c r="J113" i="22"/>
  <c r="I114" i="22"/>
  <c r="J114" i="22"/>
  <c r="I115" i="22"/>
  <c r="J115" i="22"/>
  <c r="I116" i="22"/>
  <c r="J116" i="22"/>
  <c r="I117" i="22"/>
  <c r="J117" i="22"/>
  <c r="I118" i="22"/>
  <c r="J118" i="22"/>
  <c r="I119" i="22"/>
  <c r="J119" i="22"/>
  <c r="I120" i="22"/>
  <c r="J120" i="22"/>
  <c r="I121" i="22"/>
  <c r="J121" i="22"/>
  <c r="I122" i="22"/>
  <c r="J122" i="22"/>
  <c r="I123" i="22"/>
  <c r="J123" i="22"/>
  <c r="I124" i="22"/>
  <c r="J124" i="22"/>
  <c r="I125" i="22"/>
  <c r="I126" i="22"/>
  <c r="I127" i="22"/>
  <c r="J127" i="22"/>
  <c r="J133" i="22"/>
  <c r="I133" i="22"/>
  <c r="C14" i="22"/>
  <c r="E14" i="22" s="1"/>
  <c r="C12" i="22"/>
  <c r="C9" i="22"/>
  <c r="E9" i="22" s="1"/>
  <c r="C8" i="22"/>
  <c r="C7" i="22"/>
  <c r="C6" i="22"/>
  <c r="C5" i="22"/>
  <c r="E5" i="22" s="1"/>
  <c r="C4" i="22"/>
  <c r="D127" i="22" s="1"/>
  <c r="H17" i="22"/>
  <c r="H26" i="22"/>
  <c r="F8" i="22"/>
  <c r="H8" i="22" s="1"/>
  <c r="F9" i="22"/>
  <c r="H76" i="22"/>
  <c r="H79" i="22"/>
  <c r="H86" i="22"/>
  <c r="H91" i="22"/>
  <c r="H94" i="22"/>
  <c r="H113" i="22"/>
  <c r="H117" i="22"/>
  <c r="H119" i="22"/>
  <c r="H103" i="22"/>
  <c r="H98" i="22"/>
  <c r="H85" i="22"/>
  <c r="F14" i="22"/>
  <c r="F12" i="22"/>
  <c r="H12" i="22" s="1"/>
  <c r="F5" i="22"/>
  <c r="I16" i="22"/>
  <c r="H18" i="22"/>
  <c r="J20" i="22"/>
  <c r="H21" i="22"/>
  <c r="H24" i="22"/>
  <c r="I24" i="22"/>
  <c r="H78" i="22"/>
  <c r="H80" i="22"/>
  <c r="H88" i="22"/>
  <c r="H92" i="22"/>
  <c r="H96" i="22"/>
  <c r="H97" i="22"/>
  <c r="H99" i="22"/>
  <c r="H101" i="22"/>
  <c r="H106" i="22"/>
  <c r="H110" i="22"/>
  <c r="I132" i="22"/>
  <c r="J132" i="22"/>
  <c r="H15" i="22"/>
  <c r="I15" i="22"/>
  <c r="H104" i="22"/>
  <c r="H20" i="22"/>
  <c r="H16" i="22"/>
  <c r="J16" i="22"/>
  <c r="I20" i="22"/>
  <c r="H108" i="22"/>
  <c r="H81" i="22"/>
  <c r="H120" i="22"/>
  <c r="H116" i="22"/>
  <c r="H112" i="22"/>
  <c r="H84" i="22"/>
  <c r="I18" i="22"/>
  <c r="H19" i="22"/>
  <c r="H100" i="22"/>
  <c r="H89" i="22"/>
  <c r="H77" i="22"/>
  <c r="I29" i="22"/>
  <c r="H23" i="22"/>
  <c r="H82" i="22"/>
  <c r="H107" i="22"/>
  <c r="H115" i="22"/>
  <c r="I28" i="22"/>
  <c r="H28" i="22"/>
  <c r="H111" i="22"/>
  <c r="H22" i="22"/>
  <c r="I22" i="22"/>
  <c r="H87" i="22"/>
  <c r="I17" i="22"/>
  <c r="J22" i="22"/>
  <c r="F7" i="22"/>
  <c r="H7" i="22" s="1"/>
  <c r="H102" i="22"/>
  <c r="H83" i="22"/>
  <c r="H29" i="22"/>
  <c r="H27" i="22"/>
  <c r="I23" i="22"/>
  <c r="J15" i="22"/>
  <c r="J18" i="22"/>
  <c r="J29" i="22"/>
  <c r="J28" i="22"/>
  <c r="I26" i="22"/>
  <c r="J26" i="22"/>
  <c r="J27" i="22"/>
  <c r="J21" i="22"/>
  <c r="J17" i="22"/>
  <c r="I21" i="22"/>
  <c r="H118" i="22"/>
  <c r="I27" i="22"/>
  <c r="J23" i="22"/>
  <c r="I19" i="22"/>
  <c r="J19" i="22"/>
  <c r="F4" i="22"/>
  <c r="G22" i="22" s="1"/>
  <c r="H121" i="22"/>
  <c r="H5" i="22"/>
  <c r="L33" i="22"/>
  <c r="L73" i="22"/>
  <c r="L30" i="22"/>
  <c r="L44" i="22"/>
  <c r="L102" i="22"/>
  <c r="L118" i="22"/>
  <c r="O52" i="22"/>
  <c r="O62" i="22"/>
  <c r="O106" i="22"/>
  <c r="O118" i="22"/>
  <c r="O45" i="22"/>
  <c r="O63" i="22"/>
  <c r="O105" i="22"/>
  <c r="O117" i="22"/>
  <c r="D31" i="22"/>
  <c r="M9" i="22"/>
  <c r="D28" i="22"/>
  <c r="L92" i="22" l="1"/>
  <c r="O87" i="22"/>
  <c r="O31" i="22"/>
  <c r="O94" i="22"/>
  <c r="O34" i="22"/>
  <c r="L86" i="22"/>
  <c r="L115" i="22"/>
  <c r="M4" i="22"/>
  <c r="O41" i="22"/>
  <c r="L127" i="22"/>
  <c r="O85" i="22"/>
  <c r="O23" i="22"/>
  <c r="O84" i="22"/>
  <c r="O30" i="22"/>
  <c r="L74" i="22"/>
  <c r="L111" i="22"/>
  <c r="J17" i="19"/>
  <c r="O95" i="22"/>
  <c r="O42" i="22"/>
  <c r="O73" i="22"/>
  <c r="O21" i="22"/>
  <c r="O76" i="22"/>
  <c r="O20" i="22"/>
  <c r="L62" i="22"/>
  <c r="L91" i="22"/>
  <c r="I5" i="22"/>
  <c r="O98" i="22"/>
  <c r="L27" i="22"/>
  <c r="O127" i="22"/>
  <c r="O65" i="22"/>
  <c r="O126" i="22"/>
  <c r="O74" i="22"/>
  <c r="L126" i="22"/>
  <c r="L60" i="22"/>
  <c r="L75" i="22"/>
  <c r="C139" i="18"/>
  <c r="O109" i="22"/>
  <c r="O53" i="22"/>
  <c r="O116" i="22"/>
  <c r="O54" i="22"/>
  <c r="L116" i="22"/>
  <c r="L34" i="22"/>
  <c r="L49" i="22"/>
  <c r="C142" i="18"/>
  <c r="K137" i="18"/>
  <c r="B143" i="18"/>
  <c r="C143" i="18" s="1"/>
  <c r="G106" i="22"/>
  <c r="G126" i="22"/>
  <c r="G67" i="22"/>
  <c r="B26" i="19"/>
  <c r="D26" i="19" s="1"/>
  <c r="L26" i="19"/>
  <c r="J26" i="19"/>
  <c r="G87" i="22"/>
  <c r="E17" i="19"/>
  <c r="G74" i="22"/>
  <c r="G103" i="22"/>
  <c r="G90" i="22"/>
  <c r="G123" i="22"/>
  <c r="I9" i="22"/>
  <c r="H146" i="18"/>
  <c r="B17" i="19"/>
  <c r="M17" i="19"/>
  <c r="M6" i="19" s="1"/>
  <c r="G18" i="19"/>
  <c r="O18" i="19"/>
  <c r="G30" i="19"/>
  <c r="O30" i="19"/>
  <c r="J24" i="19"/>
  <c r="L24" i="19" s="1"/>
  <c r="C140" i="18"/>
  <c r="F146" i="18"/>
  <c r="G146" i="18"/>
  <c r="N139" i="18"/>
  <c r="N142" i="18"/>
  <c r="N140" i="18"/>
  <c r="K142" i="18"/>
  <c r="K139" i="18"/>
  <c r="F142" i="18"/>
  <c r="F139" i="18"/>
  <c r="K22" i="13"/>
  <c r="F140" i="18"/>
  <c r="G92" i="22"/>
  <c r="G91" i="22"/>
  <c r="G43" i="22"/>
  <c r="G54" i="22"/>
  <c r="F22" i="13"/>
  <c r="D143" i="18"/>
  <c r="I18" i="19"/>
  <c r="C22" i="13"/>
  <c r="K140" i="18"/>
  <c r="G65" i="22"/>
  <c r="G78" i="22"/>
  <c r="G100" i="22"/>
  <c r="G116" i="22"/>
  <c r="D92" i="22"/>
  <c r="G77" i="22"/>
  <c r="G93" i="22"/>
  <c r="G115" i="22"/>
  <c r="D95" i="22"/>
  <c r="G59" i="22"/>
  <c r="G41" i="22"/>
  <c r="G50" i="22"/>
  <c r="N22" i="13"/>
  <c r="G51" i="22"/>
  <c r="G17" i="22"/>
  <c r="G18" i="22"/>
  <c r="G76" i="22"/>
  <c r="G114" i="22"/>
  <c r="G71" i="22"/>
  <c r="G109" i="22"/>
  <c r="G68" i="22"/>
  <c r="G84" i="22"/>
  <c r="G102" i="22"/>
  <c r="G122" i="22"/>
  <c r="G79" i="22"/>
  <c r="G101" i="22"/>
  <c r="G119" i="22"/>
  <c r="L12" i="22"/>
  <c r="G53" i="22"/>
  <c r="G37" i="22"/>
  <c r="G32" i="22"/>
  <c r="C11" i="22"/>
  <c r="E11" i="22" s="1"/>
  <c r="I21" i="19"/>
  <c r="H21" i="19"/>
  <c r="G21" i="19"/>
  <c r="L18" i="19"/>
  <c r="O7" i="19"/>
  <c r="D30" i="19"/>
  <c r="H30" i="19"/>
  <c r="E6" i="19"/>
  <c r="I7" i="19"/>
  <c r="H7" i="19"/>
  <c r="G7" i="19"/>
  <c r="D18" i="19"/>
  <c r="H18" i="19"/>
  <c r="I11" i="19"/>
  <c r="H11" i="19"/>
  <c r="G11" i="19"/>
  <c r="L14" i="19"/>
  <c r="D14" i="19"/>
  <c r="H14" i="19"/>
  <c r="O21" i="19"/>
  <c r="O11" i="19"/>
  <c r="L30" i="19"/>
  <c r="I30" i="19"/>
  <c r="I14" i="19"/>
  <c r="I137" i="18"/>
  <c r="H137" i="18"/>
  <c r="H143" i="18" s="1"/>
  <c r="E143" i="18"/>
  <c r="G137" i="18"/>
  <c r="F137" i="18"/>
  <c r="K144" i="18"/>
  <c r="L144" i="18"/>
  <c r="L146" i="18"/>
  <c r="K146" i="18"/>
  <c r="M143" i="18"/>
  <c r="O137" i="18"/>
  <c r="N137" i="18"/>
  <c r="G144" i="18"/>
  <c r="I144" i="18"/>
  <c r="H144" i="18"/>
  <c r="D146" i="18"/>
  <c r="C146" i="18"/>
  <c r="I146" i="18"/>
  <c r="O144" i="18"/>
  <c r="N144" i="18"/>
  <c r="G29" i="22"/>
  <c r="G48" i="22"/>
  <c r="G27" i="22"/>
  <c r="G40" i="22"/>
  <c r="G21" i="22"/>
  <c r="G38" i="22"/>
  <c r="G64" i="22"/>
  <c r="G26" i="22"/>
  <c r="G14" i="22"/>
  <c r="G62" i="22"/>
  <c r="D16" i="22"/>
  <c r="D76" i="22"/>
  <c r="O12" i="22"/>
  <c r="D15" i="22"/>
  <c r="D79" i="22"/>
  <c r="O9" i="22"/>
  <c r="D44" i="22"/>
  <c r="D108" i="22"/>
  <c r="D47" i="22"/>
  <c r="D111" i="22"/>
  <c r="N11" i="22"/>
  <c r="P11" i="22" s="1"/>
  <c r="O14" i="22"/>
  <c r="D60" i="22"/>
  <c r="D124" i="22"/>
  <c r="D63" i="22"/>
  <c r="L7" i="22"/>
  <c r="D125" i="22"/>
  <c r="D117" i="22"/>
  <c r="D109" i="22"/>
  <c r="D101" i="22"/>
  <c r="D93" i="22"/>
  <c r="D85" i="22"/>
  <c r="D77" i="22"/>
  <c r="D69" i="22"/>
  <c r="D61" i="22"/>
  <c r="D53" i="22"/>
  <c r="D45" i="22"/>
  <c r="D37" i="22"/>
  <c r="D29" i="22"/>
  <c r="D21" i="22"/>
  <c r="D9" i="22"/>
  <c r="D122" i="22"/>
  <c r="D114" i="22"/>
  <c r="D106" i="22"/>
  <c r="D98" i="22"/>
  <c r="D90" i="22"/>
  <c r="D82" i="22"/>
  <c r="D74" i="22"/>
  <c r="D66" i="22"/>
  <c r="D58" i="22"/>
  <c r="D50" i="22"/>
  <c r="D42" i="22"/>
  <c r="D34" i="22"/>
  <c r="D26" i="22"/>
  <c r="D18" i="22"/>
  <c r="D123" i="22"/>
  <c r="D115" i="22"/>
  <c r="D107" i="22"/>
  <c r="D99" i="22"/>
  <c r="D91" i="22"/>
  <c r="D83" i="22"/>
  <c r="D75" i="22"/>
  <c r="D67" i="22"/>
  <c r="D59" i="22"/>
  <c r="D51" i="22"/>
  <c r="D43" i="22"/>
  <c r="D35" i="22"/>
  <c r="D27" i="22"/>
  <c r="D19" i="22"/>
  <c r="D4" i="22"/>
  <c r="D120" i="22"/>
  <c r="D112" i="22"/>
  <c r="D104" i="22"/>
  <c r="D96" i="22"/>
  <c r="D88" i="22"/>
  <c r="D80" i="22"/>
  <c r="D72" i="22"/>
  <c r="D64" i="22"/>
  <c r="D56" i="22"/>
  <c r="D48" i="22"/>
  <c r="D40" i="22"/>
  <c r="D32" i="22"/>
  <c r="E7" i="22"/>
  <c r="D7" i="22"/>
  <c r="D20" i="22"/>
  <c r="D30" i="22"/>
  <c r="D46" i="22"/>
  <c r="D62" i="22"/>
  <c r="D78" i="22"/>
  <c r="D94" i="22"/>
  <c r="D110" i="22"/>
  <c r="D126" i="22"/>
  <c r="D17" i="22"/>
  <c r="D33" i="22"/>
  <c r="D49" i="22"/>
  <c r="D65" i="22"/>
  <c r="D81" i="22"/>
  <c r="D97" i="22"/>
  <c r="D113" i="22"/>
  <c r="P14" i="22"/>
  <c r="O8" i="22"/>
  <c r="P8" i="22"/>
  <c r="E4" i="22"/>
  <c r="D22" i="22"/>
  <c r="D36" i="22"/>
  <c r="D52" i="22"/>
  <c r="D68" i="22"/>
  <c r="D84" i="22"/>
  <c r="D100" i="22"/>
  <c r="D116" i="22"/>
  <c r="D23" i="22"/>
  <c r="D39" i="22"/>
  <c r="D55" i="22"/>
  <c r="D71" i="22"/>
  <c r="D87" i="22"/>
  <c r="D103" i="22"/>
  <c r="D119" i="22"/>
  <c r="P6" i="22"/>
  <c r="D6" i="22"/>
  <c r="D24" i="22"/>
  <c r="D38" i="22"/>
  <c r="D54" i="22"/>
  <c r="D70" i="22"/>
  <c r="D86" i="22"/>
  <c r="D102" i="22"/>
  <c r="D118" i="22"/>
  <c r="L14" i="22"/>
  <c r="D25" i="22"/>
  <c r="D41" i="22"/>
  <c r="D57" i="22"/>
  <c r="D73" i="22"/>
  <c r="D89" i="22"/>
  <c r="D105" i="22"/>
  <c r="D121" i="22"/>
  <c r="O6" i="22"/>
  <c r="D5" i="22"/>
  <c r="D14" i="22"/>
  <c r="O119" i="22"/>
  <c r="O97" i="22"/>
  <c r="O77" i="22"/>
  <c r="O55" i="22"/>
  <c r="O33" i="22"/>
  <c r="P4" i="22"/>
  <c r="O108" i="22"/>
  <c r="O86" i="22"/>
  <c r="O66" i="22"/>
  <c r="O44" i="22"/>
  <c r="L106" i="22"/>
  <c r="L76" i="22"/>
  <c r="L50" i="22"/>
  <c r="L15" i="22"/>
  <c r="L97" i="22"/>
  <c r="L57" i="22"/>
  <c r="H6" i="22"/>
  <c r="G6" i="22"/>
  <c r="F11" i="22"/>
  <c r="J11" i="22" s="1"/>
  <c r="L24" i="22"/>
  <c r="L35" i="22"/>
  <c r="L51" i="22"/>
  <c r="L67" i="22"/>
  <c r="L83" i="22"/>
  <c r="L99" i="22"/>
  <c r="L113" i="22"/>
  <c r="L123" i="22"/>
  <c r="L26" i="22"/>
  <c r="L36" i="22"/>
  <c r="L46" i="22"/>
  <c r="L58" i="22"/>
  <c r="L68" i="22"/>
  <c r="L78" i="22"/>
  <c r="L90" i="22"/>
  <c r="L100" i="22"/>
  <c r="L110" i="22"/>
  <c r="L120" i="22"/>
  <c r="L4" i="22"/>
  <c r="L8" i="22"/>
  <c r="N10" i="22"/>
  <c r="O16" i="22"/>
  <c r="O24" i="22"/>
  <c r="O32" i="22"/>
  <c r="O40" i="22"/>
  <c r="O48" i="22"/>
  <c r="O56" i="22"/>
  <c r="O64" i="22"/>
  <c r="O72" i="22"/>
  <c r="O80" i="22"/>
  <c r="O88" i="22"/>
  <c r="O96" i="22"/>
  <c r="O104" i="22"/>
  <c r="O112" i="22"/>
  <c r="O120" i="22"/>
  <c r="O4" i="22"/>
  <c r="O19" i="22"/>
  <c r="O27" i="22"/>
  <c r="O35" i="22"/>
  <c r="O43" i="22"/>
  <c r="O51" i="22"/>
  <c r="O59" i="22"/>
  <c r="O67" i="22"/>
  <c r="O75" i="22"/>
  <c r="O83" i="22"/>
  <c r="O91" i="22"/>
  <c r="O99" i="22"/>
  <c r="O107" i="22"/>
  <c r="O115" i="22"/>
  <c r="O123" i="22"/>
  <c r="N13" i="22"/>
  <c r="O13" i="22" s="1"/>
  <c r="O7" i="22"/>
  <c r="P9" i="22"/>
  <c r="O125" i="22"/>
  <c r="O113" i="22"/>
  <c r="O103" i="22"/>
  <c r="O93" i="22"/>
  <c r="O81" i="22"/>
  <c r="O71" i="22"/>
  <c r="O61" i="22"/>
  <c r="O49" i="22"/>
  <c r="O39" i="22"/>
  <c r="O29" i="22"/>
  <c r="O17" i="22"/>
  <c r="O124" i="22"/>
  <c r="O114" i="22"/>
  <c r="O102" i="22"/>
  <c r="O92" i="22"/>
  <c r="O82" i="22"/>
  <c r="O70" i="22"/>
  <c r="O60" i="22"/>
  <c r="O50" i="22"/>
  <c r="O38" i="22"/>
  <c r="O28" i="22"/>
  <c r="O18" i="22"/>
  <c r="M8" i="22"/>
  <c r="L124" i="22"/>
  <c r="L114" i="22"/>
  <c r="L98" i="22"/>
  <c r="L84" i="22"/>
  <c r="L70" i="22"/>
  <c r="L54" i="22"/>
  <c r="L42" i="22"/>
  <c r="L28" i="22"/>
  <c r="L121" i="22"/>
  <c r="L107" i="22"/>
  <c r="L89" i="22"/>
  <c r="L65" i="22"/>
  <c r="L43" i="22"/>
  <c r="L25" i="22"/>
  <c r="J6" i="22"/>
  <c r="F10" i="22"/>
  <c r="H10" i="22" s="1"/>
  <c r="I4" i="22"/>
  <c r="G133" i="22"/>
  <c r="G24" i="22"/>
  <c r="G34" i="22"/>
  <c r="G46" i="22"/>
  <c r="G56" i="22"/>
  <c r="G66" i="22"/>
  <c r="G25" i="22"/>
  <c r="G35" i="22"/>
  <c r="G45" i="22"/>
  <c r="G57" i="22"/>
  <c r="G127" i="22"/>
  <c r="G117" i="22"/>
  <c r="G107" i="22"/>
  <c r="G95" i="22"/>
  <c r="G85" i="22"/>
  <c r="G75" i="22"/>
  <c r="G7" i="22"/>
  <c r="G118" i="22"/>
  <c r="G108" i="22"/>
  <c r="G98" i="22"/>
  <c r="G86" i="22"/>
  <c r="L5" i="22"/>
  <c r="L9" i="22"/>
  <c r="O5" i="22"/>
  <c r="P5" i="22"/>
  <c r="G70" i="22"/>
  <c r="G82" i="22"/>
  <c r="G94" i="22"/>
  <c r="G110" i="22"/>
  <c r="G124" i="22"/>
  <c r="M7" i="22"/>
  <c r="G69" i="22"/>
  <c r="G83" i="22"/>
  <c r="G99" i="22"/>
  <c r="G111" i="22"/>
  <c r="G125" i="22"/>
  <c r="O121" i="22"/>
  <c r="O111" i="22"/>
  <c r="O101" i="22"/>
  <c r="O89" i="22"/>
  <c r="O79" i="22"/>
  <c r="O69" i="22"/>
  <c r="O57" i="22"/>
  <c r="O47" i="22"/>
  <c r="O37" i="22"/>
  <c r="O25" i="22"/>
  <c r="O15" i="22"/>
  <c r="O122" i="22"/>
  <c r="O110" i="22"/>
  <c r="O100" i="22"/>
  <c r="O90" i="22"/>
  <c r="O78" i="22"/>
  <c r="O68" i="22"/>
  <c r="O58" i="22"/>
  <c r="O46" i="22"/>
  <c r="O36" i="22"/>
  <c r="O26" i="22"/>
  <c r="O133" i="22"/>
  <c r="L6" i="22"/>
  <c r="L122" i="22"/>
  <c r="L108" i="22"/>
  <c r="L94" i="22"/>
  <c r="L82" i="22"/>
  <c r="L66" i="22"/>
  <c r="L52" i="22"/>
  <c r="L38" i="22"/>
  <c r="L19" i="22"/>
  <c r="L119" i="22"/>
  <c r="L105" i="22"/>
  <c r="L81" i="22"/>
  <c r="L59" i="22"/>
  <c r="L41" i="22"/>
  <c r="L22" i="22"/>
  <c r="G5" i="22"/>
  <c r="G49" i="22"/>
  <c r="G33" i="22"/>
  <c r="G19" i="22"/>
  <c r="G58" i="22"/>
  <c r="G42" i="22"/>
  <c r="G30" i="22"/>
  <c r="G16" i="22"/>
  <c r="H4" i="22"/>
  <c r="D12" i="22"/>
  <c r="J7" i="22"/>
  <c r="K11" i="22"/>
  <c r="D11" i="22"/>
  <c r="G8" i="22"/>
  <c r="K13" i="22"/>
  <c r="I7" i="22"/>
  <c r="G61" i="22"/>
  <c r="G72" i="22"/>
  <c r="G80" i="22"/>
  <c r="G88" i="22"/>
  <c r="G96" i="22"/>
  <c r="G104" i="22"/>
  <c r="G112" i="22"/>
  <c r="G120" i="22"/>
  <c r="G4" i="22"/>
  <c r="G63" i="22"/>
  <c r="G73" i="22"/>
  <c r="G81" i="22"/>
  <c r="G89" i="22"/>
  <c r="G97" i="22"/>
  <c r="G105" i="22"/>
  <c r="G113" i="22"/>
  <c r="G121" i="22"/>
  <c r="G12" i="22"/>
  <c r="G55" i="22"/>
  <c r="G47" i="22"/>
  <c r="G39" i="22"/>
  <c r="G31" i="22"/>
  <c r="G23" i="22"/>
  <c r="G15" i="22"/>
  <c r="G60" i="22"/>
  <c r="G52" i="22"/>
  <c r="G44" i="22"/>
  <c r="G36" i="22"/>
  <c r="G28" i="22"/>
  <c r="G20" i="22"/>
  <c r="J5" i="22"/>
  <c r="E8" i="22"/>
  <c r="J8" i="22"/>
  <c r="C13" i="22"/>
  <c r="E6" i="22"/>
  <c r="I6" i="22"/>
  <c r="K10" i="22"/>
  <c r="L10" i="22" s="1"/>
  <c r="L18" i="22"/>
  <c r="L17" i="22"/>
  <c r="L29" i="22"/>
  <c r="L37" i="22"/>
  <c r="L45" i="22"/>
  <c r="L53" i="22"/>
  <c r="L61" i="22"/>
  <c r="L69" i="22"/>
  <c r="L77" i="22"/>
  <c r="L85" i="22"/>
  <c r="L93" i="22"/>
  <c r="L101" i="22"/>
  <c r="L109" i="22"/>
  <c r="L117" i="22"/>
  <c r="L125" i="22"/>
  <c r="L23" i="22"/>
  <c r="L32" i="22"/>
  <c r="L40" i="22"/>
  <c r="L48" i="22"/>
  <c r="L56" i="22"/>
  <c r="L64" i="22"/>
  <c r="L72" i="22"/>
  <c r="L80" i="22"/>
  <c r="L88" i="22"/>
  <c r="L96" i="22"/>
  <c r="L104" i="22"/>
  <c r="L112" i="22"/>
  <c r="L133" i="22"/>
  <c r="L20" i="22"/>
  <c r="L21" i="22"/>
  <c r="L31" i="22"/>
  <c r="L39" i="22"/>
  <c r="L47" i="22"/>
  <c r="L55" i="22"/>
  <c r="L63" i="22"/>
  <c r="L71" i="22"/>
  <c r="L79" i="22"/>
  <c r="L87" i="22"/>
  <c r="L95" i="22"/>
  <c r="L103" i="22"/>
  <c r="P13" i="22"/>
  <c r="D8" i="22"/>
  <c r="I8" i="22"/>
  <c r="I14" i="22"/>
  <c r="H14" i="22"/>
  <c r="H9" i="22"/>
  <c r="J9" i="22"/>
  <c r="G9" i="22"/>
  <c r="F13" i="22"/>
  <c r="D133" i="22"/>
  <c r="C10" i="22"/>
  <c r="I10" i="22" s="1"/>
  <c r="E12" i="22"/>
  <c r="I12" i="22"/>
  <c r="J12" i="22"/>
  <c r="J4" i="22"/>
  <c r="B24" i="19" l="1"/>
  <c r="D24" i="19" s="1"/>
  <c r="G11" i="22"/>
  <c r="O17" i="19"/>
  <c r="O26" i="19"/>
  <c r="M24" i="19"/>
  <c r="O24" i="19" s="1"/>
  <c r="G26" i="19"/>
  <c r="H26" i="19"/>
  <c r="I26" i="19"/>
  <c r="E24" i="19"/>
  <c r="E5" i="19" s="1"/>
  <c r="L17" i="19"/>
  <c r="G6" i="19"/>
  <c r="I17" i="19"/>
  <c r="H17" i="19"/>
  <c r="G17" i="19"/>
  <c r="D17" i="19"/>
  <c r="O6" i="19"/>
  <c r="J6" i="19"/>
  <c r="B6" i="19"/>
  <c r="H6" i="19" s="1"/>
  <c r="G143" i="18"/>
  <c r="F143" i="18"/>
  <c r="I143" i="18"/>
  <c r="O143" i="18"/>
  <c r="N143" i="18"/>
  <c r="O11" i="22"/>
  <c r="M10" i="22"/>
  <c r="J10" i="22"/>
  <c r="H11" i="22"/>
  <c r="G10" i="22"/>
  <c r="O10" i="22"/>
  <c r="P10" i="22"/>
  <c r="J13" i="22"/>
  <c r="I11" i="22"/>
  <c r="L13" i="22"/>
  <c r="M13" i="22"/>
  <c r="M11" i="22"/>
  <c r="L11" i="22"/>
  <c r="G13" i="22"/>
  <c r="I13" i="22"/>
  <c r="E10" i="22"/>
  <c r="D10" i="22"/>
  <c r="E13" i="22"/>
  <c r="D13" i="22"/>
  <c r="M5" i="19" l="1"/>
  <c r="G24" i="19"/>
  <c r="H24" i="19"/>
  <c r="I24" i="19"/>
  <c r="N6" i="19"/>
  <c r="F17" i="19"/>
  <c r="N29" i="19"/>
  <c r="N31" i="19"/>
  <c r="N23" i="19"/>
  <c r="O5" i="19"/>
  <c r="N27" i="19"/>
  <c r="N25" i="19"/>
  <c r="N19" i="19"/>
  <c r="N9" i="19"/>
  <c r="N15" i="19"/>
  <c r="N5" i="19"/>
  <c r="N13" i="19"/>
  <c r="N10" i="19"/>
  <c r="N16" i="19"/>
  <c r="N18" i="19"/>
  <c r="N28" i="19"/>
  <c r="N32" i="19"/>
  <c r="N24" i="19"/>
  <c r="N20" i="19"/>
  <c r="N8" i="19"/>
  <c r="N14" i="19"/>
  <c r="N22" i="19"/>
  <c r="N26" i="19"/>
  <c r="N30" i="19"/>
  <c r="N12" i="19"/>
  <c r="N11" i="19"/>
  <c r="N7" i="19"/>
  <c r="N17" i="19"/>
  <c r="N21" i="19"/>
  <c r="F29" i="19"/>
  <c r="G5" i="19"/>
  <c r="F31" i="19"/>
  <c r="F27" i="19"/>
  <c r="F25" i="19"/>
  <c r="F23" i="19"/>
  <c r="F19" i="19"/>
  <c r="F9" i="19"/>
  <c r="F13" i="19"/>
  <c r="F15" i="19"/>
  <c r="F5" i="19"/>
  <c r="F8" i="19"/>
  <c r="F14" i="19"/>
  <c r="F22" i="19"/>
  <c r="F24" i="19"/>
  <c r="F26" i="19"/>
  <c r="F18" i="19"/>
  <c r="F20" i="19"/>
  <c r="F16" i="19"/>
  <c r="F28" i="19"/>
  <c r="F30" i="19"/>
  <c r="F12" i="19"/>
  <c r="F10" i="19"/>
  <c r="F32" i="19"/>
  <c r="F21" i="19"/>
  <c r="F11" i="19"/>
  <c r="F7" i="19"/>
  <c r="D6" i="19"/>
  <c r="B5" i="19"/>
  <c r="I6" i="19"/>
  <c r="J5" i="19"/>
  <c r="L6" i="19"/>
  <c r="F6" i="19"/>
  <c r="C22" i="19" l="1"/>
  <c r="C20" i="19"/>
  <c r="C12" i="19"/>
  <c r="D5" i="19"/>
  <c r="C5" i="19"/>
  <c r="C15" i="19"/>
  <c r="C8" i="19"/>
  <c r="C9" i="19"/>
  <c r="C13" i="19"/>
  <c r="C25" i="19"/>
  <c r="C19" i="19"/>
  <c r="C27" i="19"/>
  <c r="C11" i="19"/>
  <c r="C16" i="19"/>
  <c r="C10" i="19"/>
  <c r="C23" i="19"/>
  <c r="C31" i="19"/>
  <c r="C7" i="19"/>
  <c r="C28" i="19"/>
  <c r="C32" i="19"/>
  <c r="C21" i="19"/>
  <c r="C29" i="19"/>
  <c r="C26" i="19"/>
  <c r="C18" i="19"/>
  <c r="C30" i="19"/>
  <c r="C14" i="19"/>
  <c r="C24" i="19"/>
  <c r="C17" i="19"/>
  <c r="K22" i="19"/>
  <c r="K20" i="19"/>
  <c r="K12" i="19"/>
  <c r="K8" i="19"/>
  <c r="L5" i="19"/>
  <c r="K5" i="19"/>
  <c r="K11" i="19"/>
  <c r="K9" i="19"/>
  <c r="K15" i="19"/>
  <c r="K26" i="19"/>
  <c r="K19" i="19"/>
  <c r="K27" i="19"/>
  <c r="K32" i="19"/>
  <c r="K21" i="19"/>
  <c r="K16" i="19"/>
  <c r="K10" i="19"/>
  <c r="K25" i="19"/>
  <c r="K28" i="19"/>
  <c r="K13" i="19"/>
  <c r="K23" i="19"/>
  <c r="K31" i="19"/>
  <c r="K7" i="19"/>
  <c r="K29" i="19"/>
  <c r="K24" i="19"/>
  <c r="K18" i="19"/>
  <c r="K14" i="19"/>
  <c r="K30" i="19"/>
  <c r="K17" i="19"/>
  <c r="K6" i="19"/>
  <c r="H5" i="19"/>
  <c r="C6" i="19"/>
  <c r="I5" i="19"/>
</calcChain>
</file>

<file path=xl/sharedStrings.xml><?xml version="1.0" encoding="utf-8"?>
<sst xmlns="http://schemas.openxmlformats.org/spreadsheetml/2006/main" count="602" uniqueCount="181">
  <si>
    <t>% no izdev</t>
  </si>
  <si>
    <t>% no IKP</t>
  </si>
  <si>
    <t>IKP milj. latu</t>
  </si>
  <si>
    <t>t.sk. transferti uz valsts speciālo budžetu</t>
  </si>
  <si>
    <t>Labklājības ministrija</t>
  </si>
  <si>
    <t>Ministrija, cita centrālā valsts iestāde</t>
  </si>
  <si>
    <t>t.sk. konsolidējamā  pozīcija -  transferts uz valsts pamatbudžetu</t>
  </si>
  <si>
    <t>t.sk. konsolidējamā  pozīcija - atmaksa valsts pamatbudžetā par ES fondu finansējumu</t>
  </si>
  <si>
    <r>
      <t>2.1. Valsts pamatbudžeta izdevumi administratīvajā sadalījumā</t>
    </r>
    <r>
      <rPr>
        <i/>
        <sz val="12"/>
        <color indexed="8"/>
        <rFont val="Times New Roman Baltic"/>
        <charset val="186"/>
      </rPr>
      <t>, Ls</t>
    </r>
  </si>
  <si>
    <r>
      <t>2.2. Valsts speciālā budžeta  izdevumi administratīvajā sadalījumā</t>
    </r>
    <r>
      <rPr>
        <i/>
        <sz val="12"/>
        <color indexed="8"/>
        <rFont val="Times New Roman Baltic"/>
        <charset val="186"/>
      </rPr>
      <t>, Ls</t>
    </r>
  </si>
  <si>
    <t>2012.gada plāns</t>
  </si>
  <si>
    <t>2013.gada projekts</t>
  </si>
  <si>
    <t>2013.gada projekts/ 2012.gada plāns</t>
  </si>
  <si>
    <t>2013.gada projekts / 2012.gada plāns - izmaiņas %</t>
  </si>
  <si>
    <t>Pamatbudžeta izdevumi - kopā (bruto)</t>
  </si>
  <si>
    <t>pamatfunkcijas</t>
  </si>
  <si>
    <t>ES politiku instrumenti</t>
  </si>
  <si>
    <t>Pamatbudžeta izdevumi - kopā (neto)</t>
  </si>
  <si>
    <t>01. Valsts prezidenta kanceleja</t>
  </si>
  <si>
    <t>02. Saeima</t>
  </si>
  <si>
    <t xml:space="preserve">03. Ministru kabinets           </t>
  </si>
  <si>
    <t xml:space="preserve">04. Korupcijas novēršanas un apkarošanas birojs </t>
  </si>
  <si>
    <t>05. Tiesībsarga birojs</t>
  </si>
  <si>
    <t>08. Sabiedrības integrācijas fonds</t>
  </si>
  <si>
    <t>09. Sabiedrisko pakalpojumu regulēšanas komisija</t>
  </si>
  <si>
    <t>10. Aizsardzības ministrija</t>
  </si>
  <si>
    <t xml:space="preserve">11. Ārlietu ministrija </t>
  </si>
  <si>
    <t>12. Ekonomikas ministrija</t>
  </si>
  <si>
    <t>13. Finanšu ministrija</t>
  </si>
  <si>
    <t>t.sk. 31.02. (Valsts parāda vadība)</t>
  </si>
  <si>
    <t>t.sk. 41.01. (Iemaksas EK budžetā)</t>
  </si>
  <si>
    <t xml:space="preserve">14. Iekšlietu ministrija </t>
  </si>
  <si>
    <t>15. Izglītības un zinātnes ministrija</t>
  </si>
  <si>
    <t xml:space="preserve">16. Zemkopības ministrija </t>
  </si>
  <si>
    <t>17. Satiksmes ministrija</t>
  </si>
  <si>
    <t xml:space="preserve">18. Labklājības ministrija </t>
  </si>
  <si>
    <t>19. Tieslietu ministrija</t>
  </si>
  <si>
    <t>21. Vides aizsardzības un reģionālās attīstības ministrija</t>
  </si>
  <si>
    <t>22. Kultūras ministrija</t>
  </si>
  <si>
    <t xml:space="preserve">24. Valsts kontrole </t>
  </si>
  <si>
    <t>25. Pārresoru koordinācijas centrs</t>
  </si>
  <si>
    <t xml:space="preserve">28. Augstākā tiesa </t>
  </si>
  <si>
    <t>29. Veselības ministrija</t>
  </si>
  <si>
    <t xml:space="preserve">30. Satversmes tiesa </t>
  </si>
  <si>
    <t xml:space="preserve">32. Prokuratūra </t>
  </si>
  <si>
    <t>35. Centrālā vēlēšanu komisija</t>
  </si>
  <si>
    <t xml:space="preserve">37. Centrālā zemes komisija </t>
  </si>
  <si>
    <t xml:space="preserve">47. Radio un televīzija </t>
  </si>
  <si>
    <t>62. Mērķdotācijas pašvaldībām</t>
  </si>
  <si>
    <t>64. Dotācija pašvaldībām</t>
  </si>
  <si>
    <t xml:space="preserve">74. Gadskārtējā valsts budžeta izpildes procesā pārdalāmais finansējums </t>
  </si>
  <si>
    <t>t.sk. 01.00. "Apropriācijas rezerve"</t>
  </si>
  <si>
    <t>t.sk.  02.00. "Līdzekļi neparedzētiem gadījumiem"</t>
  </si>
  <si>
    <t>t.sk.  03.00. "Latvijas Nacionālā eiro ieviešanas plāna pasākumi"</t>
  </si>
  <si>
    <t>t.sk. Latvijas prezidentūru ES Padomē 2015.gadā</t>
  </si>
  <si>
    <t>2014.gada projekts</t>
  </si>
  <si>
    <t>2015.gada projekts</t>
  </si>
  <si>
    <r>
      <t>5.3.1. Valsts konsolidētā budžeta izdevumi funkcionālā sadalījumā</t>
    </r>
    <r>
      <rPr>
        <b/>
        <i/>
        <sz val="14"/>
        <rFont val="Times New Roman Baltic"/>
        <charset val="186"/>
      </rPr>
      <t>, euro</t>
    </r>
  </si>
  <si>
    <t>5.3.1.1. Valsts pamatbudžeta izdevumi funkcionālā sadalījumā, euro</t>
  </si>
  <si>
    <r>
      <t xml:space="preserve">5.3.2. Valsts konsolidētā budžeta izdevumi administratīvajā sadalījumā, </t>
    </r>
    <r>
      <rPr>
        <b/>
        <i/>
        <sz val="12"/>
        <rFont val="Times New Roman Baltic"/>
        <charset val="186"/>
      </rPr>
      <t>euro</t>
    </r>
  </si>
  <si>
    <t>5.3.2.1. Valsts pamatbudžeta izdevumi administratīvajā sadalījumā, euro</t>
  </si>
  <si>
    <r>
      <t xml:space="preserve">5.3.3. Valsts konsolidētā budžeta izdevumi ekonomiskajās kategorijās, </t>
    </r>
    <r>
      <rPr>
        <b/>
        <i/>
        <sz val="12"/>
        <rFont val="Times New Roman Baltic"/>
        <charset val="186"/>
      </rPr>
      <t>euro</t>
    </r>
  </si>
  <si>
    <t>5.3.3.1. Valsts pamatbudžeta izdevumi ekonomiskajās kategorijās, euro</t>
  </si>
  <si>
    <t>5.3. pielikumi. Izdevumu politikas virzienu un izdevumu atbilstoši funkcionālajām un ekonomiskajām kategorijām kopsavilkums</t>
  </si>
  <si>
    <t>2021.gada plāns</t>
  </si>
  <si>
    <t>Pieaugums vai samazinājums 2022.gadā pret 2021.gada plānu (+,-)</t>
  </si>
  <si>
    <t>Pieaugums vai samazinājums 2022.gadā pret 2021.gada plānu (%)</t>
  </si>
  <si>
    <t>01 Vispārējie valdības dienesti</t>
  </si>
  <si>
    <t>02 Aizsardzība</t>
  </si>
  <si>
    <t>03 Sabiedriskā kārtība un drošība</t>
  </si>
  <si>
    <t>04 Ekonomiskā darbība</t>
  </si>
  <si>
    <t>05 Vides aizsardzība</t>
  </si>
  <si>
    <t>06 Teritoriju un mājokļu apsaimniekošana</t>
  </si>
  <si>
    <t>07 Veselība*</t>
  </si>
  <si>
    <t>08 Atpūta, kultūra un reliģija</t>
  </si>
  <si>
    <t>09 Izglītība</t>
  </si>
  <si>
    <t>10 Sociālā aizsardzība</t>
  </si>
  <si>
    <t>KOPĀ</t>
  </si>
  <si>
    <r>
      <t xml:space="preserve">* Daļa no Veselības ministrijas izdevumiem tiek attiecināti arī uz funkciju </t>
    </r>
    <r>
      <rPr>
        <i/>
        <sz val="11"/>
        <color indexed="8"/>
        <rFont val="Times New Roman Baltic"/>
        <charset val="186"/>
      </rPr>
      <t>09.Izglītība.</t>
    </r>
  </si>
  <si>
    <t>IKP milj. euro</t>
  </si>
  <si>
    <t>Funkcijas nosaukums</t>
  </si>
  <si>
    <t>01 Visparējie valdības dienesti</t>
  </si>
  <si>
    <t>02 Aizsardzība*</t>
  </si>
  <si>
    <t>07 Veselība</t>
  </si>
  <si>
    <t>5.3.1.2. Valsts speciālā budžeta izdevumi funkcionālā sadalījumā, euro</t>
  </si>
  <si>
    <t>Valsts prezidenta kanceleja</t>
  </si>
  <si>
    <t>Saeima</t>
  </si>
  <si>
    <t>Ministru kabinets</t>
  </si>
  <si>
    <t>Korupcijas novēršanas un apkarošanas birojs</t>
  </si>
  <si>
    <t>Tiesībsarga birojs</t>
  </si>
  <si>
    <t>Sabiedrības integrācijas fonds</t>
  </si>
  <si>
    <t>Sabiedrisko pakalpojumu regulēšanas komisija</t>
  </si>
  <si>
    <t>Aizsardzības ministrija</t>
  </si>
  <si>
    <t>Ārlietu ministrija</t>
  </si>
  <si>
    <t>Ekonomikas ministrija</t>
  </si>
  <si>
    <t>Finanšu ministrija</t>
  </si>
  <si>
    <t>Iekšlietu ministrija</t>
  </si>
  <si>
    <t>Izglītības un zinātnes ministrija</t>
  </si>
  <si>
    <t>Zemkopības ministrija</t>
  </si>
  <si>
    <t>Satiksmes ministrija</t>
  </si>
  <si>
    <t>Tieslietu ministrija</t>
  </si>
  <si>
    <t>Vides aizsardzības un reģionālās attīstības ministrija</t>
  </si>
  <si>
    <t>Kultūras ministrija</t>
  </si>
  <si>
    <t>Valsts kontrole</t>
  </si>
  <si>
    <t>Pārresoru koordinācijas centrs</t>
  </si>
  <si>
    <t>Augstākā tiesa</t>
  </si>
  <si>
    <t>Veselības ministrija</t>
  </si>
  <si>
    <t>Satversmes tiesa</t>
  </si>
  <si>
    <t>Prokuratūra</t>
  </si>
  <si>
    <t>Centrālā vēlēšanu komisija</t>
  </si>
  <si>
    <t>Centrālā zemes komisija</t>
  </si>
  <si>
    <t>Mērķdotācijas pašvaldībām</t>
  </si>
  <si>
    <t>Dotācijas pašvaldībām</t>
  </si>
  <si>
    <t>Gadskārtējā valsts budžeta izpildes procesā pārdalāmais finansējums</t>
  </si>
  <si>
    <t>t.sk. konsolidējamā pozīcija - transferts uz valsts pamatbudžetu</t>
  </si>
  <si>
    <t>03. Ministru kabinets</t>
  </si>
  <si>
    <t>04. Korupcijas novēršanas un apkarošanas birojs</t>
  </si>
  <si>
    <t>11. Ārlietu ministrija</t>
  </si>
  <si>
    <t>t.sk. konsolidējamā pozīcija - atmaksa valsts pamatbudžetā par ES fondu finansējumu</t>
  </si>
  <si>
    <t>14. Iekšlietu ministrija</t>
  </si>
  <si>
    <t>16. Zemkopības ministrija</t>
  </si>
  <si>
    <t>18. Labklājības ministrija</t>
  </si>
  <si>
    <t>x</t>
  </si>
  <si>
    <t>24. Valsts kontrole</t>
  </si>
  <si>
    <t>28. Augstākā tiesa</t>
  </si>
  <si>
    <t>30. Satversmes tiesa</t>
  </si>
  <si>
    <t>32. Prokuratūra</t>
  </si>
  <si>
    <t>37. Centrālā zemes komisija</t>
  </si>
  <si>
    <t>46. Sabiedriskie elektroniskie plašsaziņas līdzekļi</t>
  </si>
  <si>
    <t>47. Radio un televīzijas regulators</t>
  </si>
  <si>
    <t>74. Gadskārtējā valsts budžeta izpildes procesā pārdalāmais finansējums</t>
  </si>
  <si>
    <t>t.sk. 02.00. "Līdzekļi neparedzētiem gadījumiem"</t>
  </si>
  <si>
    <t>t.sk. 09.00. Valsts nozīmes reformas īstenošanai</t>
  </si>
  <si>
    <t>t.sk. 10.00. Noziedzīgi iegūtu līdzekļu legalizācijas un terorisma finansēšanas novēršana</t>
  </si>
  <si>
    <t>t.sk. 11.00. Demogrāfijas pasākumi</t>
  </si>
  <si>
    <t>t.sk. 12.00. Finansējums veselības jomas pasākumiem Covid-19 infekcijas izplatības ierobežošanai</t>
  </si>
  <si>
    <t>t.sk. 13.00. Finansējums augstas gatavības projektiem Covid-19 krīzes pārvarēšanai un ekonomikas atlabšanai</t>
  </si>
  <si>
    <t>t.sk. 14.00. Valsts robežas infrastruktūras izveide</t>
  </si>
  <si>
    <t>t.sk. 80.00. ''Nesadalītais finansējums ES politiku instr.''</t>
  </si>
  <si>
    <t>Pamatbudžeta izdevumi - kopā  (neto)</t>
  </si>
  <si>
    <t xml:space="preserve">5.3.2.2. Valsts speciālā budžeta izdevumi administratīvajā sadalījumā, euro </t>
  </si>
  <si>
    <t>2022.gada plāns</t>
  </si>
  <si>
    <t>2023.gada plāns</t>
  </si>
  <si>
    <t>2024.gada plāns</t>
  </si>
  <si>
    <t xml:space="preserve">Ekonomiskās klasifikācijas koda nosaukums
 </t>
  </si>
  <si>
    <t>Izdevumi – kopā</t>
  </si>
  <si>
    <t>Uzturēšanas izdevumi</t>
  </si>
  <si>
    <t>Kārtējie izdevumi</t>
  </si>
  <si>
    <t>Atlīdzība</t>
  </si>
  <si>
    <t>Preces un pakalpojumi</t>
  </si>
  <si>
    <t>Procentu izdevumi</t>
  </si>
  <si>
    <t>Subsīdijas, dotācijas, sociālie maksājumi un kompensācijas</t>
  </si>
  <si>
    <t>Subsīdijas un dotācijas</t>
  </si>
  <si>
    <t>Sociāla rakstura maksājumi un kompensācijas</t>
  </si>
  <si>
    <t>Kārtējie maksājumi Eiropas Savienības budžetā un starptautiskā sadarbība</t>
  </si>
  <si>
    <t>Kārtējie maksājumi Eiropas Savienības budžetā</t>
  </si>
  <si>
    <t>Starptautiskā sadarbība</t>
  </si>
  <si>
    <t>Transferti viena budžeta veida ietvaros un uzturēšanas izdevumu transferti starp budžeta veidiem</t>
  </si>
  <si>
    <t>Valsts budžeta uzturēšanas izdevumu transferti citiem budžetiem Eiropas Savienības politiku instrumentu un pārējās ārvalstu finanšu palīdzības līdzfinansētajiem projektiem (pasākumiem)</t>
  </si>
  <si>
    <t>Valsts budžeta uzturēšanas izdevumu transferti pašvaldībām Eiropas Savienības politiku instrumentu un pārējās ārvalstu finanšu palīdzības līdzfinansētajiem projektiem (pasākumiem)</t>
  </si>
  <si>
    <t>Valsts budžeta uzturēšanas izdevumu transferti valsts budžeta daļēji finansētām atvasinātām publiskām personām un budžeta nefinansētām iestādēm Eiropas Savienības politiku instrumentu un pārējās ārvalstu finanšu palīdzības līdzfinansētiem projektiem (pasākumiem)</t>
  </si>
  <si>
    <t>Pārējie valsts budžeta uzturēšanas izdevumu transferti citiem budžetiem</t>
  </si>
  <si>
    <t>Pārējie valsts budžeta uzturēšanas izdevumu transferti pašvaldībām</t>
  </si>
  <si>
    <t>Pārējie valsts budžeta uzturēšanas izdevumu transferti valsts budžeta daļēji finansētām atvasinātām publiskām personām un budžeta nefinansētām iestādēm</t>
  </si>
  <si>
    <t>Kapitālie izdevumi</t>
  </si>
  <si>
    <t>Pamatkapitāla veidošana</t>
  </si>
  <si>
    <t>Kapitālo izdevumu transferti</t>
  </si>
  <si>
    <t>Valsts budžeta transferti kapitālajiem izdevumiem citiem budžetiem Eiropas Savienības politiku instrumentu un pārējās ārvalstu finanšu palīdzības līdzfinansētajiem projektiem (pasākumiem)</t>
  </si>
  <si>
    <t>Valsts budžeta kapitālo izdevumu transferti pašvaldībām Eiropas Savienības politiku instrumentu un pārējās ārvalstu finanšu palīdzības līdzfinansētajiem projektiem (pasākumiem)</t>
  </si>
  <si>
    <t>Valsts budžeta kapitālo izdevumu transferti valsts budžeta daļēji finansētām atvasinātām publiskām personām un budžeta nefinansētām iestādēm Eiropas Savienības politiku instrumentu un pārējās ārvalstu finanšu palīdzības līdzfinansētajiem projektiem (pasākumiem)</t>
  </si>
  <si>
    <t>Pārējie valsts budžeta kapitālo izdevumu transferti citiem budžetiem</t>
  </si>
  <si>
    <t>Pārējie valsts budžeta kapitālo izdevumu transferti pašvaldībām</t>
  </si>
  <si>
    <t>Pārējie valsts budžeta transferti kapitālajiem izdevumiem valsts budžeta daļēji finansētām atvasinātām publiskām personām un budžeta nefinansētām iestādēm</t>
  </si>
  <si>
    <t>Valsts budžeta transferti un uzturēšanas izdevumu transferti</t>
  </si>
  <si>
    <t>Valsts budžeta uzturēšanas izdevumu transferti no valsts pamatbudžeta uz valsts speciālo budžetu</t>
  </si>
  <si>
    <t>Valsts budžeta kapitālo izdevumu transferti</t>
  </si>
  <si>
    <t>Valsts budžeta kapitālo izdevumu transferti no valsts pamatbudžeta uz valsts speciālo budžetu</t>
  </si>
  <si>
    <t>5.3.3.2. Valsts speciālā budžeta izdevumi ekonomiskajās kategorijās, euro</t>
  </si>
  <si>
    <t>Sabiedriskie elektroniskie plašsaziņas līdzekļi</t>
  </si>
  <si>
    <t>Radio un televīzijas regulators</t>
  </si>
  <si>
    <t>t.sk. 08.00. "Veselības aprūpes sistēmas reformas ieviešanas finansējums"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</si>
</sst>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#\ ###\ ###"/>
    <numFmt numFmtId="166" formatCode="#,###,###"/>
    <numFmt numFmtId="167" formatCode="#,##0.0"/>
    <numFmt numFmtId="168" formatCode="00"/>
    <numFmt numFmtId="169" formatCode="#,###,##0.00"/>
    <numFmt numFmtId="170" formatCode="0.000"/>
  </numFmts>
  <fonts count="131">
    <font>
      <sz val="10"/>
      <name val="Arial"/>
      <charset val="186"/>
    </font>
    <font>
      <sz val="10"/>
      <color indexed="8"/>
      <name val="Arial"/>
      <family val="2"/>
      <charset val="186"/>
    </font>
    <font>
      <sz val="10"/>
      <name val="BaltOptima"/>
      <charset val="186"/>
    </font>
    <font>
      <b/>
      <sz val="12"/>
      <name val="Times New Roman Baltic"/>
      <family val="1"/>
      <charset val="186"/>
    </font>
    <font>
      <i/>
      <sz val="12"/>
      <name val="Times New Roman Baltic"/>
      <family val="1"/>
      <charset val="186"/>
    </font>
    <font>
      <sz val="12"/>
      <name val="Times New Roman Baltic"/>
      <family val="1"/>
      <charset val="186"/>
    </font>
    <font>
      <b/>
      <sz val="12"/>
      <color indexed="8"/>
      <name val="Times New Roman Baltic"/>
      <family val="1"/>
      <charset val="186"/>
    </font>
    <font>
      <b/>
      <i/>
      <sz val="12"/>
      <color indexed="8"/>
      <name val="Times New Roman Baltic"/>
      <family val="1"/>
      <charset val="186"/>
    </font>
    <font>
      <i/>
      <sz val="11"/>
      <name val="Times New Roman Baltic"/>
      <family val="1"/>
      <charset val="186"/>
    </font>
    <font>
      <b/>
      <sz val="12"/>
      <name val="Times New Roman Baltic"/>
      <charset val="186"/>
    </font>
    <font>
      <i/>
      <sz val="10"/>
      <color indexed="8"/>
      <name val="Times New Roman Baltic"/>
      <family val="1"/>
      <charset val="186"/>
    </font>
    <font>
      <i/>
      <sz val="12"/>
      <name val="Times New Roman Baltic"/>
      <charset val="186"/>
    </font>
    <font>
      <b/>
      <sz val="12"/>
      <color indexed="8"/>
      <name val="Times New Roman Baltic"/>
      <charset val="186"/>
    </font>
    <font>
      <sz val="10"/>
      <color indexed="8"/>
      <name val="Times New Roman"/>
      <family val="1"/>
      <charset val="186"/>
    </font>
    <font>
      <sz val="12"/>
      <color indexed="8"/>
      <name val="Times New Roman Baltic"/>
      <family val="1"/>
      <charset val="186"/>
    </font>
    <font>
      <sz val="10"/>
      <name val="BaltHelvetica"/>
    </font>
    <font>
      <sz val="10"/>
      <color indexed="8"/>
      <name val="Times New Roman Baltic"/>
      <family val="1"/>
      <charset val="186"/>
    </font>
    <font>
      <b/>
      <sz val="10"/>
      <color indexed="8"/>
      <name val="Times New Roman Baltic"/>
      <family val="1"/>
      <charset val="186"/>
    </font>
    <font>
      <i/>
      <sz val="10"/>
      <color indexed="8"/>
      <name val="Times New Roman Baltic"/>
      <charset val="186"/>
    </font>
    <font>
      <i/>
      <sz val="10"/>
      <name val="Times New Roman Baltic"/>
      <family val="1"/>
      <charset val="186"/>
    </font>
    <font>
      <sz val="11"/>
      <name val="Times New Roman Baltic"/>
      <charset val="186"/>
    </font>
    <font>
      <sz val="11"/>
      <name val="Times New Roman"/>
      <family val="1"/>
      <charset val="186"/>
    </font>
    <font>
      <sz val="11"/>
      <name val="Times New Roman Baltic"/>
      <family val="1"/>
      <charset val="186"/>
    </font>
    <font>
      <b/>
      <sz val="12"/>
      <name val="Times New Roman"/>
      <family val="1"/>
      <charset val="186"/>
    </font>
    <font>
      <sz val="11"/>
      <color indexed="8"/>
      <name val="Times New Roman Baltic"/>
      <family val="1"/>
      <charset val="186"/>
    </font>
    <font>
      <b/>
      <i/>
      <sz val="12"/>
      <name val="Times New Roman Baltic"/>
      <charset val="186"/>
    </font>
    <font>
      <b/>
      <i/>
      <sz val="12"/>
      <color indexed="8"/>
      <name val="Times New Roman Baltic"/>
      <charset val="186"/>
    </font>
    <font>
      <i/>
      <sz val="12"/>
      <color indexed="8"/>
      <name val="Times New Roman Baltic"/>
      <charset val="186"/>
    </font>
    <font>
      <b/>
      <sz val="14"/>
      <name val="Times New Roman Baltic"/>
      <charset val="186"/>
    </font>
    <font>
      <sz val="10"/>
      <name val="Helv"/>
    </font>
    <font>
      <b/>
      <sz val="10"/>
      <color indexed="8"/>
      <name val="Times New Roman"/>
      <family val="1"/>
      <charset val="186"/>
    </font>
    <font>
      <i/>
      <sz val="10"/>
      <color indexed="1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name val="Times New Roman"/>
      <family val="1"/>
    </font>
    <font>
      <i/>
      <sz val="10"/>
      <color indexed="17"/>
      <name val="Times New Roman"/>
      <family val="1"/>
      <charset val="186"/>
    </font>
    <font>
      <i/>
      <sz val="10"/>
      <color indexed="30"/>
      <name val="Times New Roman"/>
      <family val="1"/>
      <charset val="186"/>
    </font>
    <font>
      <sz val="12"/>
      <name val="Times New Roman Baltic"/>
      <charset val="186"/>
    </font>
    <font>
      <sz val="10"/>
      <name val="Times New Roman Baltic"/>
      <family val="1"/>
      <charset val="186"/>
    </font>
    <font>
      <b/>
      <i/>
      <sz val="10"/>
      <color indexed="8"/>
      <name val="Times New Roman Baltic"/>
      <family val="1"/>
      <charset val="186"/>
    </font>
    <font>
      <b/>
      <i/>
      <sz val="10"/>
      <color indexed="8"/>
      <name val="Times New Roman Baltic"/>
      <charset val="186"/>
    </font>
    <font>
      <i/>
      <sz val="10"/>
      <name val="Times New Roman Baltic"/>
      <charset val="186"/>
    </font>
    <font>
      <b/>
      <sz val="11"/>
      <name val="Times New Roman Baltic"/>
      <charset val="186"/>
    </font>
    <font>
      <sz val="10"/>
      <color theme="1"/>
      <name val="Arial"/>
      <family val="2"/>
      <charset val="186"/>
    </font>
    <font>
      <sz val="12"/>
      <color rgb="FFFF0000"/>
      <name val="Times New Roman Baltic"/>
      <family val="1"/>
      <charset val="186"/>
    </font>
    <font>
      <b/>
      <i/>
      <sz val="10"/>
      <color rgb="FF0070C0"/>
      <name val="Times New Roman"/>
      <family val="1"/>
      <charset val="186"/>
    </font>
    <font>
      <i/>
      <sz val="10"/>
      <color rgb="FF00B050"/>
      <name val="Times New Roman"/>
      <family val="1"/>
      <charset val="186"/>
    </font>
    <font>
      <b/>
      <i/>
      <sz val="10"/>
      <color rgb="FF00B050"/>
      <name val="Times New Roman"/>
      <family val="1"/>
      <charset val="186"/>
    </font>
    <font>
      <b/>
      <i/>
      <sz val="10"/>
      <color rgb="FFFF0000"/>
      <name val="Times New Roman"/>
      <family val="1"/>
      <charset val="186"/>
    </font>
    <font>
      <i/>
      <sz val="10"/>
      <color rgb="FF0070C0"/>
      <name val="Times New Roman"/>
      <family val="1"/>
      <charset val="186"/>
    </font>
    <font>
      <i/>
      <sz val="10"/>
      <color rgb="FF0070C0"/>
      <name val="Times New Roman"/>
      <family val="1"/>
    </font>
    <font>
      <b/>
      <i/>
      <sz val="10"/>
      <color rgb="FF0070C0"/>
      <name val="Times New Roman"/>
      <family val="1"/>
    </font>
    <font>
      <b/>
      <i/>
      <sz val="10"/>
      <color rgb="FFFF0000"/>
      <name val="Times New Roman"/>
      <family val="1"/>
    </font>
    <font>
      <b/>
      <i/>
      <sz val="10"/>
      <color rgb="FF00B050"/>
      <name val="Times New Roman"/>
      <family val="1"/>
    </font>
    <font>
      <i/>
      <sz val="10"/>
      <color rgb="FF00B050"/>
      <name val="Times New Roman"/>
      <family val="1"/>
    </font>
    <font>
      <i/>
      <sz val="10"/>
      <color rgb="FFFF0000"/>
      <name val="Times New Roman"/>
      <family val="1"/>
    </font>
    <font>
      <b/>
      <i/>
      <sz val="10"/>
      <color rgb="FFFF0000"/>
      <name val="Times New Roman Baltic"/>
      <charset val="186"/>
    </font>
    <font>
      <sz val="12"/>
      <color rgb="FF0070C0"/>
      <name val="Times New Roman Baltic"/>
      <family val="1"/>
      <charset val="186"/>
    </font>
    <font>
      <i/>
      <sz val="10"/>
      <color rgb="FF0070C0"/>
      <name val="Times New Roman Baltic"/>
      <charset val="186"/>
    </font>
    <font>
      <b/>
      <sz val="12"/>
      <color rgb="FFFF0000"/>
      <name val="Times New Roman Baltic"/>
      <family val="1"/>
      <charset val="186"/>
    </font>
    <font>
      <sz val="10"/>
      <name val="Times New Roman Baltic"/>
      <charset val="186"/>
    </font>
    <font>
      <b/>
      <sz val="10"/>
      <name val="Times New Roman Baltic"/>
      <charset val="186"/>
    </font>
    <font>
      <sz val="10"/>
      <color indexed="8"/>
      <name val="Times New Roman Baltic"/>
      <charset val="186"/>
    </font>
    <font>
      <i/>
      <sz val="12"/>
      <color rgb="FF0070C0"/>
      <name val="Times New Roman Baltic"/>
      <family val="1"/>
      <charset val="186"/>
    </font>
    <font>
      <i/>
      <sz val="10"/>
      <name val="Times New Roman"/>
      <family val="1"/>
    </font>
    <font>
      <i/>
      <sz val="10"/>
      <name val="Times New Roman"/>
      <family val="1"/>
      <charset val="186"/>
    </font>
    <font>
      <sz val="10"/>
      <name val="Arial"/>
      <family val="2"/>
    </font>
    <font>
      <b/>
      <sz val="10"/>
      <name val="Times New Roman Baltic"/>
      <family val="1"/>
      <charset val="186"/>
    </font>
    <font>
      <b/>
      <i/>
      <sz val="10"/>
      <name val="Times New Roman Baltic"/>
      <family val="1"/>
      <charset val="186"/>
    </font>
    <font>
      <b/>
      <i/>
      <sz val="14"/>
      <name val="Times New Roman Baltic"/>
      <charset val="186"/>
    </font>
    <font>
      <b/>
      <i/>
      <sz val="10"/>
      <name val="Times New Roman Baltic"/>
      <charset val="186"/>
    </font>
    <font>
      <b/>
      <i/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0"/>
      <color rgb="FF7F7F7F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186"/>
    </font>
    <font>
      <sz val="10"/>
      <color indexed="39"/>
      <name val="Arial"/>
      <family val="2"/>
    </font>
    <font>
      <sz val="19"/>
      <color indexed="48"/>
      <name val="Arial"/>
      <family val="2"/>
      <charset val="186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8"/>
      <color theme="3"/>
      <name val="Cambria"/>
      <family val="2"/>
      <scheme val="major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name val="Arial"/>
      <family val="2"/>
    </font>
    <font>
      <sz val="10"/>
      <name val="BaltGaramond"/>
      <family val="2"/>
    </font>
    <font>
      <sz val="11"/>
      <name val="Arial"/>
      <family val="2"/>
      <charset val="186"/>
    </font>
    <font>
      <sz val="10"/>
      <name val="BaltGaramond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6"/>
      <name val="Times New Roman Baltic"/>
      <charset val="186"/>
    </font>
    <font>
      <sz val="11"/>
      <color indexed="8"/>
      <name val="Times New Roman Baltic"/>
      <charset val="186"/>
    </font>
    <font>
      <i/>
      <sz val="11"/>
      <color indexed="8"/>
      <name val="Times New Roman Baltic"/>
      <charset val="186"/>
    </font>
    <font>
      <i/>
      <sz val="11"/>
      <color indexed="8"/>
      <name val="Times New Roman Baltic"/>
      <family val="1"/>
      <charset val="186"/>
    </font>
    <font>
      <b/>
      <i/>
      <sz val="10"/>
      <color rgb="FF0070C0"/>
      <name val="Times New Roman Baltic"/>
      <charset val="186"/>
    </font>
    <font>
      <i/>
      <sz val="10"/>
      <color rgb="FF0070C0"/>
      <name val="Times New Roman Baltic"/>
      <family val="1"/>
      <charset val="186"/>
    </font>
    <font>
      <i/>
      <sz val="10"/>
      <color rgb="FFFF0000"/>
      <name val="Times New Roman Baltic"/>
      <charset val="186"/>
    </font>
    <font>
      <b/>
      <i/>
      <sz val="12"/>
      <color rgb="FF0070C0"/>
      <name val="Times New Roman Baltic"/>
      <charset val="186"/>
    </font>
    <font>
      <sz val="12"/>
      <color rgb="FFFF0000"/>
      <name val="Times New Roman Baltic"/>
      <charset val="186"/>
    </font>
    <font>
      <i/>
      <sz val="10"/>
      <color rgb="FFFF0000"/>
      <name val="Times New Roman"/>
      <family val="1"/>
      <charset val="186"/>
    </font>
    <font>
      <b/>
      <sz val="12"/>
      <color rgb="FF0070C0"/>
      <name val="Times New Roman Baltic"/>
      <charset val="186"/>
    </font>
    <font>
      <b/>
      <i/>
      <sz val="12"/>
      <color rgb="FFFF0000"/>
      <name val="Times New Roman Baltic"/>
      <charset val="186"/>
    </font>
    <font>
      <i/>
      <sz val="12"/>
      <color rgb="FFFF0000"/>
      <name val="Times New Roman Baltic"/>
      <charset val="186"/>
    </font>
    <font>
      <i/>
      <sz val="12"/>
      <color rgb="FF0070C0"/>
      <name val="Times New Roman Baltic"/>
      <charset val="186"/>
    </font>
    <font>
      <b/>
      <i/>
      <sz val="12"/>
      <color rgb="FFFF0000"/>
      <name val="Times New Roman Baltic"/>
      <family val="1"/>
      <charset val="186"/>
    </font>
    <font>
      <b/>
      <sz val="12"/>
      <color indexed="8"/>
      <name val="Times New Roman"/>
      <family val="1"/>
      <charset val="186"/>
    </font>
    <font>
      <i/>
      <sz val="12"/>
      <color rgb="FFFF0000"/>
      <name val="Times New Roman Baltic"/>
      <family val="1"/>
      <charset val="186"/>
    </font>
    <font>
      <b/>
      <sz val="10"/>
      <color indexed="8"/>
      <name val="Times New Roman"/>
      <family val="1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i/>
      <sz val="10"/>
      <color rgb="FF00B050"/>
      <name val="Times New Roman Baltic"/>
      <charset val="186"/>
    </font>
  </fonts>
  <fills count="4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7"/>
        <bgColor indexed="47"/>
      </patternFill>
    </fill>
    <fill>
      <patternFill patternType="solid">
        <fgColor indexed="26"/>
        <bgColor indexed="26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46">
    <xf numFmtId="0" fontId="0" fillId="0" borderId="0"/>
    <xf numFmtId="0" fontId="43" fillId="0" borderId="0"/>
    <xf numFmtId="0" fontId="1" fillId="0" borderId="0"/>
    <xf numFmtId="0" fontId="2" fillId="0" borderId="0"/>
    <xf numFmtId="0" fontId="1" fillId="0" borderId="0"/>
    <xf numFmtId="0" fontId="43" fillId="0" borderId="0"/>
    <xf numFmtId="0" fontId="15" fillId="0" borderId="0"/>
    <xf numFmtId="0" fontId="32" fillId="0" borderId="0" applyNumberFormat="0" applyProtection="0">
      <alignment horizontal="left" vertical="center" wrapText="1" indent="1" shrinkToFit="1"/>
    </xf>
    <xf numFmtId="4" fontId="13" fillId="0" borderId="1" applyNumberFormat="0" applyProtection="0">
      <alignment horizontal="right" vertical="center"/>
    </xf>
    <xf numFmtId="4" fontId="13" fillId="0" borderId="0" applyNumberFormat="0" applyProtection="0">
      <alignment horizontal="right" vertical="center" wrapText="1" shrinkToFit="1"/>
    </xf>
    <xf numFmtId="4" fontId="13" fillId="0" borderId="0" applyNumberFormat="0" applyProtection="0">
      <alignment horizontal="left" wrapText="1" indent="1" shrinkToFit="1"/>
    </xf>
    <xf numFmtId="0" fontId="29" fillId="0" borderId="0"/>
    <xf numFmtId="0" fontId="32" fillId="0" borderId="0" applyNumberFormat="0" applyProtection="0">
      <alignment horizontal="left" wrapText="1" indent="1" shrinkToFit="1"/>
    </xf>
    <xf numFmtId="4" fontId="13" fillId="0" borderId="0" applyNumberFormat="0" applyProtection="0">
      <alignment horizontal="left" wrapText="1" indent="1"/>
    </xf>
    <xf numFmtId="0" fontId="66" fillId="0" borderId="0"/>
    <xf numFmtId="4" fontId="13" fillId="6" borderId="6" applyNumberFormat="0" applyFill="0" applyProtection="0">
      <alignment vertical="center"/>
    </xf>
    <xf numFmtId="0" fontId="72" fillId="0" borderId="0"/>
    <xf numFmtId="0" fontId="73" fillId="0" borderId="0"/>
    <xf numFmtId="0" fontId="95" fillId="0" borderId="0" applyNumberFormat="0" applyFill="0" applyBorder="0" applyAlignment="0" applyProtection="0"/>
    <xf numFmtId="0" fontId="80" fillId="0" borderId="9" applyNumberFormat="0" applyFill="0" applyAlignment="0" applyProtection="0"/>
    <xf numFmtId="0" fontId="81" fillId="0" borderId="10" applyNumberFormat="0" applyFill="0" applyAlignment="0" applyProtection="0"/>
    <xf numFmtId="0" fontId="82" fillId="0" borderId="11" applyNumberFormat="0" applyFill="0" applyAlignment="0" applyProtection="0"/>
    <xf numFmtId="0" fontId="82" fillId="0" borderId="0" applyNumberFormat="0" applyFill="0" applyBorder="0" applyAlignment="0" applyProtection="0"/>
    <xf numFmtId="0" fontId="79" fillId="10" borderId="0" applyNumberFormat="0" applyBorder="0" applyAlignment="0" applyProtection="0"/>
    <xf numFmtId="0" fontId="75" fillId="7" borderId="0" applyNumberFormat="0" applyBorder="0" applyAlignment="0" applyProtection="0"/>
    <xf numFmtId="0" fontId="85" fillId="11" borderId="0" applyNumberFormat="0" applyBorder="0" applyAlignment="0" applyProtection="0"/>
    <xf numFmtId="0" fontId="83" fillId="11" borderId="7" applyNumberFormat="0" applyAlignment="0" applyProtection="0"/>
    <xf numFmtId="0" fontId="86" fillId="8" borderId="14" applyNumberFormat="0" applyAlignment="0" applyProtection="0"/>
    <xf numFmtId="0" fontId="76" fillId="8" borderId="7" applyNumberFormat="0" applyAlignment="0" applyProtection="0"/>
    <xf numFmtId="0" fontId="84" fillId="0" borderId="12" applyNumberFormat="0" applyFill="0" applyAlignment="0" applyProtection="0"/>
    <xf numFmtId="0" fontId="77" fillId="9" borderId="8" applyNumberFormat="0" applyAlignment="0" applyProtection="0"/>
    <xf numFmtId="0" fontId="97" fillId="0" borderId="0" applyNumberFormat="0" applyFill="0" applyBorder="0" applyAlignment="0" applyProtection="0"/>
    <xf numFmtId="0" fontId="72" fillId="12" borderId="13" applyNumberFormat="0" applyFont="0" applyAlignment="0" applyProtection="0"/>
    <xf numFmtId="0" fontId="78" fillId="0" borderId="0" applyNumberFormat="0" applyFill="0" applyBorder="0" applyAlignment="0" applyProtection="0"/>
    <xf numFmtId="0" fontId="96" fillId="0" borderId="16" applyNumberFormat="0" applyFill="0" applyAlignment="0" applyProtection="0"/>
    <xf numFmtId="4" fontId="88" fillId="6" borderId="6" applyNumberFormat="0" applyProtection="0">
      <alignment vertical="center"/>
    </xf>
    <xf numFmtId="4" fontId="30" fillId="6" borderId="17" applyNumberFormat="0" applyFill="0" applyProtection="0">
      <alignment horizontal="left" vertical="center"/>
    </xf>
    <xf numFmtId="0" fontId="87" fillId="6" borderId="6" applyNumberFormat="0" applyProtection="0">
      <alignment horizontal="left" vertical="top" indent="1"/>
    </xf>
    <xf numFmtId="4" fontId="30" fillId="13" borderId="0" applyNumberFormat="0" applyFill="0" applyProtection="0">
      <alignment horizontal="left" vertical="center" indent="1"/>
    </xf>
    <xf numFmtId="4" fontId="89" fillId="14" borderId="6" applyNumberFormat="0" applyProtection="0">
      <alignment horizontal="right" vertical="center"/>
    </xf>
    <xf numFmtId="4" fontId="89" fillId="15" borderId="6" applyNumberFormat="0" applyProtection="0">
      <alignment horizontal="right" vertical="center"/>
    </xf>
    <xf numFmtId="4" fontId="89" fillId="16" borderId="6" applyNumberFormat="0" applyProtection="0">
      <alignment horizontal="right" vertical="center"/>
    </xf>
    <xf numFmtId="4" fontId="89" fillId="17" borderId="6" applyNumberFormat="0" applyProtection="0">
      <alignment horizontal="right" vertical="center"/>
    </xf>
    <xf numFmtId="4" fontId="89" fillId="18" borderId="6" applyNumberFormat="0" applyProtection="0">
      <alignment horizontal="right" vertical="center"/>
    </xf>
    <xf numFmtId="4" fontId="89" fillId="19" borderId="6" applyNumberFormat="0" applyProtection="0">
      <alignment horizontal="right" vertical="center"/>
    </xf>
    <xf numFmtId="4" fontId="89" fillId="20" borderId="6" applyNumberFormat="0" applyProtection="0">
      <alignment horizontal="right" vertical="center"/>
    </xf>
    <xf numFmtId="4" fontId="89" fillId="21" borderId="6" applyNumberFormat="0" applyProtection="0">
      <alignment horizontal="right" vertical="center"/>
    </xf>
    <xf numFmtId="4" fontId="89" fillId="22" borderId="6" applyNumberFormat="0" applyProtection="0">
      <alignment horizontal="right" vertical="center"/>
    </xf>
    <xf numFmtId="4" fontId="87" fillId="23" borderId="15" applyNumberFormat="0" applyProtection="0">
      <alignment horizontal="left" vertical="center" indent="1"/>
    </xf>
    <xf numFmtId="4" fontId="89" fillId="24" borderId="0" applyNumberFormat="0" applyProtection="0">
      <alignment horizontal="left" vertical="center" indent="1"/>
    </xf>
    <xf numFmtId="4" fontId="90" fillId="25" borderId="0" applyNumberFormat="0" applyProtection="0">
      <alignment horizontal="left" vertical="center" indent="1"/>
    </xf>
    <xf numFmtId="4" fontId="13" fillId="13" borderId="17" applyNumberFormat="0" applyFill="0" applyProtection="0">
      <alignment horizontal="right" vertical="center"/>
    </xf>
    <xf numFmtId="4" fontId="1" fillId="24" borderId="0" applyNumberFormat="0" applyProtection="0">
      <alignment horizontal="left" vertical="center" indent="1"/>
    </xf>
    <xf numFmtId="4" fontId="1" fillId="13" borderId="0" applyNumberFormat="0" applyProtection="0">
      <alignment horizontal="left" vertical="center" indent="1"/>
    </xf>
    <xf numFmtId="0" fontId="32" fillId="25" borderId="6" applyNumberFormat="0" applyFill="0" applyProtection="0">
      <alignment horizontal="left" vertical="center" indent="1"/>
    </xf>
    <xf numFmtId="0" fontId="72" fillId="25" borderId="6" applyNumberFormat="0" applyProtection="0">
      <alignment horizontal="left" vertical="top" indent="1"/>
    </xf>
    <xf numFmtId="0" fontId="32" fillId="13" borderId="6" applyNumberFormat="0" applyFill="0" applyProtection="0">
      <alignment horizontal="left" vertical="center" indent="1"/>
    </xf>
    <xf numFmtId="0" fontId="72" fillId="13" borderId="6" applyNumberFormat="0" applyProtection="0">
      <alignment horizontal="left" vertical="top" indent="1"/>
    </xf>
    <xf numFmtId="0" fontId="32" fillId="26" borderId="6" applyNumberFormat="0" applyFill="0" applyProtection="0">
      <alignment horizontal="left" vertical="center" indent="1"/>
    </xf>
    <xf numFmtId="0" fontId="72" fillId="26" borderId="6" applyNumberFormat="0" applyProtection="0">
      <alignment horizontal="left" vertical="top" indent="1"/>
    </xf>
    <xf numFmtId="0" fontId="32" fillId="24" borderId="6" applyNumberFormat="0" applyFill="0" applyProtection="0">
      <alignment horizontal="left" vertical="center" indent="1"/>
    </xf>
    <xf numFmtId="0" fontId="72" fillId="24" borderId="6" applyNumberFormat="0" applyProtection="0">
      <alignment horizontal="left" vertical="top" indent="1"/>
    </xf>
    <xf numFmtId="0" fontId="72" fillId="27" borderId="3" applyNumberFormat="0">
      <protection locked="0"/>
    </xf>
    <xf numFmtId="4" fontId="89" fillId="28" borderId="6" applyNumberFormat="0" applyProtection="0">
      <alignment vertical="center"/>
    </xf>
    <xf numFmtId="4" fontId="91" fillId="28" borderId="6" applyNumberFormat="0" applyProtection="0">
      <alignment vertical="center"/>
    </xf>
    <xf numFmtId="4" fontId="89" fillId="28" borderId="6" applyNumberFormat="0" applyProtection="0">
      <alignment horizontal="left" vertical="center" indent="1"/>
    </xf>
    <xf numFmtId="0" fontId="89" fillId="28" borderId="6" applyNumberFormat="0" applyProtection="0">
      <alignment horizontal="left" vertical="top" indent="1"/>
    </xf>
    <xf numFmtId="4" fontId="13" fillId="24" borderId="6" applyNumberFormat="0" applyFill="0" applyProtection="0">
      <alignment horizontal="right" vertical="center"/>
    </xf>
    <xf numFmtId="4" fontId="91" fillId="24" borderId="6" applyNumberFormat="0" applyProtection="0">
      <alignment horizontal="right" vertical="center"/>
    </xf>
    <xf numFmtId="4" fontId="13" fillId="13" borderId="17" applyNumberFormat="0" applyFill="0" applyProtection="0">
      <alignment horizontal="left" vertical="center"/>
    </xf>
    <xf numFmtId="0" fontId="89" fillId="13" borderId="6" applyNumberFormat="0" applyProtection="0">
      <alignment horizontal="left" vertical="top" indent="1"/>
    </xf>
    <xf numFmtId="4" fontId="92" fillId="29" borderId="0" applyNumberFormat="0" applyProtection="0">
      <alignment horizontal="left" vertical="center" indent="1"/>
    </xf>
    <xf numFmtId="4" fontId="93" fillId="24" borderId="6" applyNumberFormat="0" applyProtection="0">
      <alignment horizontal="right" vertical="center"/>
    </xf>
    <xf numFmtId="0" fontId="94" fillId="0" borderId="0" applyNumberFormat="0" applyFill="0" applyBorder="0" applyAlignment="0" applyProtection="0"/>
    <xf numFmtId="0" fontId="89" fillId="13" borderId="0" applyNumberFormat="0" applyBorder="0" applyAlignment="0" applyProtection="0"/>
    <xf numFmtId="0" fontId="89" fillId="15" borderId="0" applyNumberFormat="0" applyBorder="0" applyAlignment="0" applyProtection="0"/>
    <xf numFmtId="0" fontId="89" fillId="28" borderId="0" applyNumberFormat="0" applyBorder="0" applyAlignment="0" applyProtection="0"/>
    <xf numFmtId="0" fontId="89" fillId="27" borderId="0" applyNumberFormat="0" applyBorder="0" applyAlignment="0" applyProtection="0"/>
    <xf numFmtId="0" fontId="89" fillId="26" borderId="0" applyNumberFormat="0" applyBorder="0" applyAlignment="0" applyProtection="0"/>
    <xf numFmtId="0" fontId="89" fillId="14" borderId="0" applyNumberFormat="0" applyBorder="0" applyAlignment="0" applyProtection="0"/>
    <xf numFmtId="0" fontId="89" fillId="25" borderId="0" applyNumberFormat="0" applyBorder="0" applyAlignment="0" applyProtection="0"/>
    <xf numFmtId="0" fontId="89" fillId="15" borderId="0" applyNumberFormat="0" applyBorder="0" applyAlignment="0" applyProtection="0"/>
    <xf numFmtId="0" fontId="89" fillId="20" borderId="0" applyNumberFormat="0" applyBorder="0" applyAlignment="0" applyProtection="0"/>
    <xf numFmtId="0" fontId="89" fillId="30" borderId="0" applyNumberFormat="0" applyBorder="0" applyAlignment="0" applyProtection="0"/>
    <xf numFmtId="0" fontId="89" fillId="25" borderId="0" applyNumberFormat="0" applyBorder="0" applyAlignment="0" applyProtection="0"/>
    <xf numFmtId="0" fontId="89" fillId="31" borderId="0" applyNumberFormat="0" applyBorder="0" applyAlignment="0" applyProtection="0"/>
    <xf numFmtId="0" fontId="98" fillId="25" borderId="0" applyNumberFormat="0" applyBorder="0" applyAlignment="0" applyProtection="0"/>
    <xf numFmtId="0" fontId="98" fillId="15" borderId="0" applyNumberFormat="0" applyBorder="0" applyAlignment="0" applyProtection="0"/>
    <xf numFmtId="0" fontId="98" fillId="20" borderId="0" applyNumberFormat="0" applyBorder="0" applyAlignment="0" applyProtection="0"/>
    <xf numFmtId="0" fontId="98" fillId="30" borderId="0" applyNumberFormat="0" applyBorder="0" applyAlignment="0" applyProtection="0"/>
    <xf numFmtId="0" fontId="98" fillId="25" borderId="0" applyNumberFormat="0" applyBorder="0" applyAlignment="0" applyProtection="0"/>
    <xf numFmtId="0" fontId="98" fillId="31" borderId="0" applyNumberFormat="0" applyBorder="0" applyAlignment="0" applyProtection="0"/>
    <xf numFmtId="0" fontId="99" fillId="32" borderId="0" applyNumberFormat="0" applyBorder="0" applyAlignment="0" applyProtection="0"/>
    <xf numFmtId="0" fontId="100" fillId="33" borderId="0" applyNumberFormat="0" applyBorder="0" applyAlignment="0" applyProtection="0"/>
    <xf numFmtId="0" fontId="100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100" fillId="37" borderId="0" applyNumberFormat="0" applyBorder="0" applyAlignment="0" applyProtection="0"/>
    <xf numFmtId="0" fontId="100" fillId="7" borderId="0" applyNumberFormat="0" applyBorder="0" applyAlignment="0" applyProtection="0"/>
    <xf numFmtId="0" fontId="99" fillId="9" borderId="0" applyNumberFormat="0" applyBorder="0" applyAlignment="0" applyProtection="0"/>
    <xf numFmtId="0" fontId="99" fillId="9" borderId="0" applyNumberFormat="0" applyBorder="0" applyAlignment="0" applyProtection="0"/>
    <xf numFmtId="0" fontId="100" fillId="38" borderId="0" applyNumberFormat="0" applyBorder="0" applyAlignment="0" applyProtection="0"/>
    <xf numFmtId="0" fontId="100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100" fillId="39" borderId="0" applyNumberFormat="0" applyBorder="0" applyAlignment="0" applyProtection="0"/>
    <xf numFmtId="0" fontId="100" fillId="40" borderId="0" applyNumberFormat="0" applyBorder="0" applyAlignment="0" applyProtection="0"/>
    <xf numFmtId="0" fontId="99" fillId="40" borderId="0" applyNumberFormat="0" applyBorder="0" applyAlignment="0" applyProtection="0"/>
    <xf numFmtId="0" fontId="99" fillId="42" borderId="0" applyNumberFormat="0" applyBorder="0" applyAlignment="0" applyProtection="0"/>
    <xf numFmtId="0" fontId="100" fillId="33" borderId="0" applyNumberFormat="0" applyBorder="0" applyAlignment="0" applyProtection="0"/>
    <xf numFmtId="0" fontId="100" fillId="34" borderId="0" applyNumberFormat="0" applyBorder="0" applyAlignment="0" applyProtection="0"/>
    <xf numFmtId="0" fontId="99" fillId="34" borderId="0" applyNumberFormat="0" applyBorder="0" applyAlignment="0" applyProtection="0"/>
    <xf numFmtId="0" fontId="99" fillId="43" borderId="0" applyNumberFormat="0" applyBorder="0" applyAlignment="0" applyProtection="0"/>
    <xf numFmtId="0" fontId="100" fillId="12" borderId="0" applyNumberFormat="0" applyBorder="0" applyAlignment="0" applyProtection="0"/>
    <xf numFmtId="0" fontId="100" fillId="7" borderId="0" applyNumberFormat="0" applyBorder="0" applyAlignment="0" applyProtection="0"/>
    <xf numFmtId="0" fontId="99" fillId="11" borderId="0" applyNumberFormat="0" applyBorder="0" applyAlignment="0" applyProtection="0"/>
    <xf numFmtId="0" fontId="96" fillId="44" borderId="0" applyNumberFormat="0" applyBorder="0" applyAlignment="0" applyProtection="0"/>
    <xf numFmtId="0" fontId="96" fillId="45" borderId="0" applyNumberFormat="0" applyBorder="0" applyAlignment="0" applyProtection="0"/>
    <xf numFmtId="0" fontId="96" fillId="46" borderId="0" applyNumberFormat="0" applyBorder="0" applyAlignment="0" applyProtection="0"/>
    <xf numFmtId="164" fontId="103" fillId="0" borderId="0" applyBorder="0" applyAlignment="0" applyProtection="0"/>
    <xf numFmtId="0" fontId="101" fillId="0" borderId="0" applyNumberFormat="0" applyFill="0" applyBorder="0" applyAlignment="0" applyProtection="0"/>
    <xf numFmtId="170" fontId="103" fillId="47" borderId="0"/>
    <xf numFmtId="0" fontId="102" fillId="0" borderId="0"/>
    <xf numFmtId="0" fontId="72" fillId="0" borderId="0"/>
    <xf numFmtId="0" fontId="72" fillId="0" borderId="0"/>
    <xf numFmtId="0" fontId="72" fillId="0" borderId="0"/>
    <xf numFmtId="0" fontId="72" fillId="12" borderId="13" applyNumberFormat="0" applyFont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4" fillId="0" borderId="0"/>
    <xf numFmtId="0" fontId="72" fillId="0" borderId="0"/>
    <xf numFmtId="0" fontId="72" fillId="0" borderId="0"/>
    <xf numFmtId="0" fontId="104" fillId="0" borderId="0"/>
    <xf numFmtId="0" fontId="104" fillId="0" borderId="0"/>
    <xf numFmtId="9" fontId="72" fillId="0" borderId="0" applyFont="0" applyFill="0" applyBorder="0" applyAlignment="0" applyProtection="0"/>
    <xf numFmtId="164" fontId="103" fillId="48" borderId="0" applyBorder="0" applyProtection="0"/>
    <xf numFmtId="4" fontId="87" fillId="6" borderId="6" applyNumberFormat="0" applyFill="0" applyProtection="0">
      <alignment vertical="center"/>
    </xf>
    <xf numFmtId="4" fontId="87" fillId="6" borderId="6" applyNumberFormat="0" applyProtection="0">
      <alignment vertical="center"/>
    </xf>
    <xf numFmtId="4" fontId="87" fillId="6" borderId="6" applyNumberFormat="0" applyFill="0" applyProtection="0">
      <alignment horizontal="left" vertical="center" indent="1"/>
    </xf>
    <xf numFmtId="4" fontId="87" fillId="6" borderId="6" applyNumberFormat="0" applyProtection="0">
      <alignment horizontal="left" vertical="center" indent="1"/>
    </xf>
    <xf numFmtId="4" fontId="87" fillId="13" borderId="0" applyNumberFormat="0" applyFill="0" applyProtection="0">
      <alignment horizontal="left" vertical="center" indent="1"/>
    </xf>
    <xf numFmtId="4" fontId="87" fillId="0" borderId="0" applyNumberFormat="0" applyProtection="0">
      <alignment horizontal="left" vertical="center" indent="1"/>
    </xf>
    <xf numFmtId="4" fontId="90" fillId="25" borderId="0" applyNumberFormat="0" applyProtection="0">
      <alignment horizontal="left" vertical="center" indent="1"/>
    </xf>
    <xf numFmtId="4" fontId="89" fillId="13" borderId="6" applyNumberFormat="0" applyFill="0" applyProtection="0">
      <alignment horizontal="right" vertical="center"/>
    </xf>
    <xf numFmtId="4" fontId="89" fillId="13" borderId="6" applyNumberFormat="0" applyProtection="0">
      <alignment horizontal="right" vertical="center"/>
    </xf>
    <xf numFmtId="4" fontId="1" fillId="24" borderId="0" applyNumberFormat="0" applyProtection="0">
      <alignment horizontal="left" vertical="center" indent="1"/>
    </xf>
    <xf numFmtId="4" fontId="1" fillId="13" borderId="0" applyNumberFormat="0" applyProtection="0">
      <alignment horizontal="left" vertical="center" indent="1"/>
    </xf>
    <xf numFmtId="0" fontId="72" fillId="25" borderId="6" applyNumberFormat="0" applyFill="0" applyProtection="0">
      <alignment horizontal="left" vertical="center" indent="1"/>
    </xf>
    <xf numFmtId="0" fontId="32" fillId="0" borderId="0" applyNumberFormat="0" applyProtection="0">
      <alignment horizontal="left" vertical="center" wrapText="1" indent="1" shrinkToFit="1"/>
    </xf>
    <xf numFmtId="0" fontId="72" fillId="25" borderId="6" applyNumberFormat="0" applyProtection="0">
      <alignment horizontal="left" vertical="top" indent="1"/>
    </xf>
    <xf numFmtId="0" fontId="72" fillId="13" borderId="6" applyNumberFormat="0" applyFill="0" applyProtection="0">
      <alignment horizontal="left" vertical="center" indent="1"/>
    </xf>
    <xf numFmtId="0" fontId="32" fillId="0" borderId="0" applyNumberFormat="0" applyProtection="0">
      <alignment horizontal="left" vertical="center" wrapText="1" indent="1" shrinkToFit="1"/>
    </xf>
    <xf numFmtId="0" fontId="72" fillId="13" borderId="6" applyNumberFormat="0" applyProtection="0">
      <alignment horizontal="left" vertical="top" indent="1"/>
    </xf>
    <xf numFmtId="0" fontId="72" fillId="26" borderId="6" applyNumberFormat="0" applyFill="0" applyProtection="0">
      <alignment horizontal="left" vertical="center" indent="1"/>
    </xf>
    <xf numFmtId="0" fontId="32" fillId="0" borderId="0" applyNumberFormat="0" applyProtection="0">
      <alignment horizontal="left" vertical="center" wrapText="1" indent="1" shrinkToFit="1"/>
    </xf>
    <xf numFmtId="0" fontId="72" fillId="26" borderId="6" applyNumberFormat="0" applyProtection="0">
      <alignment horizontal="left" vertical="top" indent="1"/>
    </xf>
    <xf numFmtId="0" fontId="72" fillId="24" borderId="6" applyNumberFormat="0" applyFill="0" applyProtection="0">
      <alignment horizontal="left" vertical="center" indent="1"/>
    </xf>
    <xf numFmtId="0" fontId="72" fillId="0" borderId="3" applyNumberFormat="0" applyProtection="0">
      <alignment horizontal="left" vertical="center" indent="1"/>
    </xf>
    <xf numFmtId="0" fontId="72" fillId="24" borderId="6" applyNumberFormat="0" applyProtection="0">
      <alignment horizontal="left" vertical="top" indent="1"/>
    </xf>
    <xf numFmtId="0" fontId="72" fillId="27" borderId="3" applyNumberFormat="0">
      <protection locked="0"/>
    </xf>
    <xf numFmtId="4" fontId="89" fillId="24" borderId="6" applyNumberFormat="0" applyFill="0" applyProtection="0">
      <alignment horizontal="right" vertical="center"/>
    </xf>
    <xf numFmtId="4" fontId="13" fillId="0" borderId="0" applyNumberFormat="0" applyProtection="0">
      <alignment horizontal="right"/>
    </xf>
    <xf numFmtId="4" fontId="89" fillId="0" borderId="3" applyNumberFormat="0" applyProtection="0">
      <alignment horizontal="right" vertical="center"/>
    </xf>
    <xf numFmtId="4" fontId="13" fillId="0" borderId="0" applyNumberFormat="0" applyProtection="0">
      <alignment horizontal="right"/>
    </xf>
    <xf numFmtId="4" fontId="89" fillId="13" borderId="6" applyNumberFormat="0" applyFill="0" applyProtection="0">
      <alignment horizontal="left" vertical="center" indent="1"/>
    </xf>
    <xf numFmtId="4" fontId="13" fillId="0" borderId="3" applyNumberFormat="0" applyProtection="0">
      <alignment horizontal="left" wrapText="1" indent="1"/>
    </xf>
    <xf numFmtId="4" fontId="89" fillId="0" borderId="3" applyNumberFormat="0" applyProtection="0">
      <alignment horizontal="left" wrapText="1" indent="1"/>
    </xf>
    <xf numFmtId="4" fontId="13" fillId="0" borderId="0" applyNumberFormat="0" applyProtection="0">
      <alignment horizontal="left" wrapText="1" indent="1" shrinkToFit="1"/>
    </xf>
    <xf numFmtId="4" fontId="92" fillId="29" borderId="0" applyNumberFormat="0" applyProtection="0">
      <alignment horizontal="left" vertical="center" indent="1"/>
    </xf>
    <xf numFmtId="0" fontId="29" fillId="0" borderId="0"/>
    <xf numFmtId="0" fontId="94" fillId="0" borderId="0" applyNumberFormat="0" applyFill="0" applyBorder="0" applyAlignment="0" applyProtection="0"/>
    <xf numFmtId="164" fontId="105" fillId="2" borderId="0" applyBorder="0" applyProtection="0"/>
    <xf numFmtId="0" fontId="74" fillId="0" borderId="0"/>
    <xf numFmtId="0" fontId="72" fillId="0" borderId="0"/>
    <xf numFmtId="0" fontId="83" fillId="11" borderId="7" applyNumberFormat="0" applyAlignment="0" applyProtection="0"/>
    <xf numFmtId="0" fontId="86" fillId="8" borderId="14" applyNumberFormat="0" applyAlignment="0" applyProtection="0"/>
    <xf numFmtId="0" fontId="76" fillId="8" borderId="7" applyNumberFormat="0" applyAlignment="0" applyProtection="0"/>
    <xf numFmtId="0" fontId="72" fillId="12" borderId="13" applyNumberFormat="0" applyFont="0" applyAlignment="0" applyProtection="0"/>
    <xf numFmtId="0" fontId="96" fillId="0" borderId="16" applyNumberFormat="0" applyFill="0" applyAlignment="0" applyProtection="0"/>
    <xf numFmtId="4" fontId="13" fillId="6" borderId="6" applyNumberFormat="0" applyFill="0" applyProtection="0">
      <alignment vertical="center"/>
    </xf>
    <xf numFmtId="4" fontId="88" fillId="6" borderId="6" applyNumberFormat="0" applyProtection="0">
      <alignment vertical="center"/>
    </xf>
    <xf numFmtId="4" fontId="30" fillId="6" borderId="17" applyNumberFormat="0" applyFill="0" applyProtection="0">
      <alignment horizontal="left" vertical="center"/>
    </xf>
    <xf numFmtId="0" fontId="87" fillId="6" borderId="6" applyNumberFormat="0" applyProtection="0">
      <alignment horizontal="left" vertical="top" indent="1"/>
    </xf>
    <xf numFmtId="4" fontId="89" fillId="14" borderId="6" applyNumberFormat="0" applyProtection="0">
      <alignment horizontal="right" vertical="center"/>
    </xf>
    <xf numFmtId="4" fontId="89" fillId="15" borderId="6" applyNumberFormat="0" applyProtection="0">
      <alignment horizontal="right" vertical="center"/>
    </xf>
    <xf numFmtId="4" fontId="89" fillId="16" borderId="6" applyNumberFormat="0" applyProtection="0">
      <alignment horizontal="right" vertical="center"/>
    </xf>
    <xf numFmtId="4" fontId="89" fillId="17" borderId="6" applyNumberFormat="0" applyProtection="0">
      <alignment horizontal="right" vertical="center"/>
    </xf>
    <xf numFmtId="4" fontId="89" fillId="18" borderId="6" applyNumberFormat="0" applyProtection="0">
      <alignment horizontal="right" vertical="center"/>
    </xf>
    <xf numFmtId="4" fontId="89" fillId="19" borderId="6" applyNumberFormat="0" applyProtection="0">
      <alignment horizontal="right" vertical="center"/>
    </xf>
    <xf numFmtId="4" fontId="89" fillId="20" borderId="6" applyNumberFormat="0" applyProtection="0">
      <alignment horizontal="right" vertical="center"/>
    </xf>
    <xf numFmtId="4" fontId="89" fillId="21" borderId="6" applyNumberFormat="0" applyProtection="0">
      <alignment horizontal="right" vertical="center"/>
    </xf>
    <xf numFmtId="4" fontId="89" fillId="22" borderId="6" applyNumberFormat="0" applyProtection="0">
      <alignment horizontal="right" vertical="center"/>
    </xf>
    <xf numFmtId="4" fontId="13" fillId="13" borderId="17" applyNumberFormat="0" applyFill="0" applyProtection="0">
      <alignment horizontal="right" vertical="center"/>
    </xf>
    <xf numFmtId="0" fontId="32" fillId="25" borderId="6" applyNumberFormat="0" applyFill="0" applyProtection="0">
      <alignment horizontal="left" vertical="center" indent="1"/>
    </xf>
    <xf numFmtId="0" fontId="72" fillId="25" borderId="6" applyNumberFormat="0" applyProtection="0">
      <alignment horizontal="left" vertical="top" indent="1"/>
    </xf>
    <xf numFmtId="0" fontId="32" fillId="13" borderId="6" applyNumberFormat="0" applyFill="0" applyProtection="0">
      <alignment horizontal="left" vertical="center" indent="1"/>
    </xf>
    <xf numFmtId="0" fontId="72" fillId="13" borderId="6" applyNumberFormat="0" applyProtection="0">
      <alignment horizontal="left" vertical="top" indent="1"/>
    </xf>
    <xf numFmtId="0" fontId="32" fillId="26" borderId="6" applyNumberFormat="0" applyFill="0" applyProtection="0">
      <alignment horizontal="left" vertical="center" indent="1"/>
    </xf>
    <xf numFmtId="0" fontId="72" fillId="26" borderId="6" applyNumberFormat="0" applyProtection="0">
      <alignment horizontal="left" vertical="top" indent="1"/>
    </xf>
    <xf numFmtId="0" fontId="32" fillId="24" borderId="6" applyNumberFormat="0" applyFill="0" applyProtection="0">
      <alignment horizontal="left" vertical="center" indent="1"/>
    </xf>
    <xf numFmtId="0" fontId="72" fillId="24" borderId="6" applyNumberFormat="0" applyProtection="0">
      <alignment horizontal="left" vertical="top" indent="1"/>
    </xf>
    <xf numFmtId="4" fontId="89" fillId="28" borderId="6" applyNumberFormat="0" applyProtection="0">
      <alignment vertical="center"/>
    </xf>
    <xf numFmtId="4" fontId="91" fillId="28" borderId="6" applyNumberFormat="0" applyProtection="0">
      <alignment vertical="center"/>
    </xf>
    <xf numFmtId="4" fontId="89" fillId="28" borderId="6" applyNumberFormat="0" applyProtection="0">
      <alignment horizontal="left" vertical="center" indent="1"/>
    </xf>
    <xf numFmtId="0" fontId="89" fillId="28" borderId="6" applyNumberFormat="0" applyProtection="0">
      <alignment horizontal="left" vertical="top" indent="1"/>
    </xf>
    <xf numFmtId="4" fontId="13" fillId="24" borderId="6" applyNumberFormat="0" applyFill="0" applyProtection="0">
      <alignment horizontal="right" vertical="center"/>
    </xf>
    <xf numFmtId="4" fontId="91" fillId="24" borderId="6" applyNumberFormat="0" applyProtection="0">
      <alignment horizontal="right" vertical="center"/>
    </xf>
    <xf numFmtId="4" fontId="13" fillId="13" borderId="17" applyNumberFormat="0" applyFill="0" applyProtection="0">
      <alignment horizontal="left" vertical="center"/>
    </xf>
    <xf numFmtId="0" fontId="89" fillId="13" borderId="6" applyNumberFormat="0" applyProtection="0">
      <alignment horizontal="left" vertical="top" indent="1"/>
    </xf>
    <xf numFmtId="4" fontId="93" fillId="24" borderId="6" applyNumberFormat="0" applyProtection="0">
      <alignment horizontal="right" vertical="center"/>
    </xf>
    <xf numFmtId="0" fontId="72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12" borderId="13" applyNumberFormat="0" applyFont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4" fillId="0" borderId="0"/>
    <xf numFmtId="0" fontId="72" fillId="0" borderId="0"/>
    <xf numFmtId="0" fontId="72" fillId="0" borderId="0"/>
    <xf numFmtId="9" fontId="72" fillId="0" borderId="0" applyFont="0" applyFill="0" applyBorder="0" applyAlignment="0" applyProtection="0"/>
    <xf numFmtId="4" fontId="87" fillId="6" borderId="6" applyNumberFormat="0" applyFill="0" applyProtection="0">
      <alignment vertical="center"/>
    </xf>
    <xf numFmtId="4" fontId="87" fillId="6" borderId="6" applyNumberFormat="0" applyProtection="0">
      <alignment vertical="center"/>
    </xf>
    <xf numFmtId="4" fontId="87" fillId="6" borderId="6" applyNumberFormat="0" applyFill="0" applyProtection="0">
      <alignment horizontal="left" vertical="center" indent="1"/>
    </xf>
    <xf numFmtId="4" fontId="87" fillId="6" borderId="6" applyNumberFormat="0" applyProtection="0">
      <alignment horizontal="left" vertical="center" indent="1"/>
    </xf>
    <xf numFmtId="4" fontId="90" fillId="25" borderId="0" applyNumberFormat="0" applyProtection="0">
      <alignment horizontal="left" vertical="center" indent="1"/>
    </xf>
    <xf numFmtId="4" fontId="89" fillId="13" borderId="6" applyNumberFormat="0" applyFill="0" applyProtection="0">
      <alignment horizontal="right" vertical="center"/>
    </xf>
    <xf numFmtId="4" fontId="89" fillId="13" borderId="6" applyNumberFormat="0" applyProtection="0">
      <alignment horizontal="right" vertical="center"/>
    </xf>
    <xf numFmtId="4" fontId="1" fillId="24" borderId="0" applyNumberFormat="0" applyProtection="0">
      <alignment horizontal="left" vertical="center" indent="1"/>
    </xf>
    <xf numFmtId="4" fontId="1" fillId="13" borderId="0" applyNumberFormat="0" applyProtection="0">
      <alignment horizontal="left" vertical="center" indent="1"/>
    </xf>
    <xf numFmtId="0" fontId="72" fillId="25" borderId="6" applyNumberFormat="0" applyFill="0" applyProtection="0">
      <alignment horizontal="left" vertical="center" indent="1"/>
    </xf>
    <xf numFmtId="0" fontId="72" fillId="25" borderId="6" applyNumberFormat="0" applyProtection="0">
      <alignment horizontal="left" vertical="top" indent="1"/>
    </xf>
    <xf numFmtId="0" fontId="72" fillId="13" borderId="6" applyNumberFormat="0" applyFill="0" applyProtection="0">
      <alignment horizontal="left" vertical="center" indent="1"/>
    </xf>
    <xf numFmtId="0" fontId="72" fillId="13" borderId="6" applyNumberFormat="0" applyProtection="0">
      <alignment horizontal="left" vertical="top" indent="1"/>
    </xf>
    <xf numFmtId="0" fontId="72" fillId="26" borderId="6" applyNumberFormat="0" applyFill="0" applyProtection="0">
      <alignment horizontal="left" vertical="center" indent="1"/>
    </xf>
    <xf numFmtId="0" fontId="72" fillId="26" borderId="6" applyNumberFormat="0" applyProtection="0">
      <alignment horizontal="left" vertical="top" indent="1"/>
    </xf>
    <xf numFmtId="0" fontId="72" fillId="24" borderId="6" applyNumberFormat="0" applyFill="0" applyProtection="0">
      <alignment horizontal="left" vertical="center" indent="1"/>
    </xf>
    <xf numFmtId="0" fontId="72" fillId="0" borderId="3" applyNumberFormat="0" applyProtection="0">
      <alignment horizontal="left" vertical="center" indent="1"/>
    </xf>
    <xf numFmtId="0" fontId="72" fillId="24" borderId="6" applyNumberFormat="0" applyProtection="0">
      <alignment horizontal="left" vertical="top" indent="1"/>
    </xf>
    <xf numFmtId="0" fontId="72" fillId="27" borderId="3" applyNumberFormat="0">
      <protection locked="0"/>
    </xf>
    <xf numFmtId="4" fontId="89" fillId="24" borderId="6" applyNumberFormat="0" applyFill="0" applyProtection="0">
      <alignment horizontal="right" vertical="center"/>
    </xf>
    <xf numFmtId="4" fontId="89" fillId="13" borderId="6" applyNumberFormat="0" applyFill="0" applyProtection="0">
      <alignment horizontal="left" vertical="center" indent="1"/>
    </xf>
    <xf numFmtId="4" fontId="92" fillId="29" borderId="0" applyNumberFormat="0" applyProtection="0">
      <alignment horizontal="left" vertical="center" indent="1"/>
    </xf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9" borderId="0" applyNumberFormat="0" applyBorder="0" applyAlignment="0" applyProtection="0"/>
    <xf numFmtId="0" fontId="99" fillId="41" borderId="0" applyNumberFormat="0" applyBorder="0" applyAlignment="0" applyProtection="0"/>
    <xf numFmtId="0" fontId="99" fillId="42" borderId="0" applyNumberFormat="0" applyBorder="0" applyAlignment="0" applyProtection="0"/>
    <xf numFmtId="0" fontId="99" fillId="43" borderId="0" applyNumberFormat="0" applyBorder="0" applyAlignment="0" applyProtection="0"/>
    <xf numFmtId="4" fontId="30" fillId="0" borderId="0" applyNumberFormat="0" applyProtection="0">
      <alignment horizontal="left" wrapText="1" indent="1"/>
    </xf>
    <xf numFmtId="2" fontId="32" fillId="0" borderId="0" applyProtection="0">
      <alignment horizontal="left" wrapText="1" indent="1"/>
    </xf>
    <xf numFmtId="0" fontId="32" fillId="0" borderId="0" applyNumberFormat="0" applyProtection="0">
      <alignment horizontal="left" wrapText="1" indent="1"/>
    </xf>
    <xf numFmtId="0" fontId="32" fillId="0" borderId="0" applyNumberFormat="0" applyProtection="0">
      <alignment horizontal="left" wrapText="1" indent="1"/>
    </xf>
    <xf numFmtId="0" fontId="32" fillId="0" borderId="0" applyNumberFormat="0" applyProtection="0">
      <alignment horizontal="left" wrapText="1" indent="1"/>
    </xf>
    <xf numFmtId="4" fontId="13" fillId="0" borderId="0" applyNumberFormat="0" applyProtection="0">
      <alignment horizontal="right" wrapText="1"/>
    </xf>
    <xf numFmtId="0" fontId="106" fillId="0" borderId="0"/>
    <xf numFmtId="0" fontId="99" fillId="32" borderId="0" applyNumberFormat="0" applyBorder="0" applyAlignment="0" applyProtection="0"/>
    <xf numFmtId="0" fontId="99" fillId="42" borderId="0" applyNumberFormat="0" applyBorder="0" applyAlignment="0" applyProtection="0"/>
    <xf numFmtId="0" fontId="99" fillId="42" borderId="0" applyNumberFormat="0" applyBorder="0" applyAlignment="0" applyProtection="0"/>
    <xf numFmtId="0" fontId="99" fillId="42" borderId="0" applyNumberFormat="0" applyBorder="0" applyAlignment="0" applyProtection="0"/>
    <xf numFmtId="0" fontId="99" fillId="36" borderId="0" applyNumberFormat="0" applyBorder="0" applyAlignment="0" applyProtection="0"/>
    <xf numFmtId="0" fontId="99" fillId="41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9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1" borderId="0" applyNumberFormat="0" applyBorder="0" applyAlignment="0" applyProtection="0"/>
    <xf numFmtId="0" fontId="99" fillId="43" borderId="0" applyNumberFormat="0" applyBorder="0" applyAlignment="0" applyProtection="0"/>
    <xf numFmtId="0" fontId="99" fillId="42" borderId="0" applyNumberFormat="0" applyBorder="0" applyAlignment="0" applyProtection="0"/>
    <xf numFmtId="0" fontId="99" fillId="43" borderId="0" applyNumberFormat="0" applyBorder="0" applyAlignment="0" applyProtection="0"/>
    <xf numFmtId="0" fontId="99" fillId="42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4" fontId="87" fillId="0" borderId="3" applyNumberFormat="0" applyProtection="0">
      <alignment horizontal="left" vertical="center" wrapText="1" indent="1" shrinkToFit="1"/>
    </xf>
    <xf numFmtId="0" fontId="32" fillId="0" borderId="3" applyNumberFormat="0" applyProtection="0">
      <alignment horizontal="left" vertical="center" indent="1"/>
    </xf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2" borderId="0" applyNumberFormat="0" applyBorder="0" applyAlignment="0" applyProtection="0"/>
    <xf numFmtId="0" fontId="99" fillId="42" borderId="0" applyNumberFormat="0" applyBorder="0" applyAlignment="0" applyProtection="0"/>
    <xf numFmtId="0" fontId="99" fillId="42" borderId="0" applyNumberFormat="0" applyBorder="0" applyAlignment="0" applyProtection="0"/>
    <xf numFmtId="0" fontId="99" fillId="42" borderId="0" applyNumberFormat="0" applyBorder="0" applyAlignment="0" applyProtection="0"/>
    <xf numFmtId="0" fontId="99" fillId="42" borderId="0" applyNumberFormat="0" applyBorder="0" applyAlignment="0" applyProtection="0"/>
    <xf numFmtId="0" fontId="32" fillId="0" borderId="1" applyNumberFormat="0" applyProtection="0">
      <alignment horizontal="left" vertical="center" wrapText="1" indent="1" shrinkToFit="1"/>
    </xf>
    <xf numFmtId="0" fontId="99" fillId="42" borderId="0" applyNumberFormat="0" applyBorder="0" applyAlignment="0" applyProtection="0"/>
    <xf numFmtId="0" fontId="32" fillId="0" borderId="1" applyNumberFormat="0" applyProtection="0">
      <alignment horizontal="left" vertical="center" indent="1"/>
    </xf>
    <xf numFmtId="0" fontId="99" fillId="41" borderId="0" applyNumberFormat="0" applyBorder="0" applyAlignment="0" applyProtection="0"/>
    <xf numFmtId="0" fontId="32" fillId="0" borderId="1" applyNumberFormat="0" applyProtection="0">
      <alignment horizontal="left" vertical="center" indent="1"/>
    </xf>
    <xf numFmtId="0" fontId="99" fillId="42" borderId="0" applyNumberFormat="0" applyBorder="0" applyAlignment="0" applyProtection="0"/>
    <xf numFmtId="0" fontId="32" fillId="0" borderId="1" applyNumberFormat="0" applyProtection="0">
      <alignment horizontal="left" vertical="center" indent="1"/>
    </xf>
    <xf numFmtId="0" fontId="99" fillId="41" borderId="0" applyNumberFormat="0" applyBorder="0" applyAlignment="0" applyProtection="0"/>
    <xf numFmtId="0" fontId="32" fillId="0" borderId="3" applyNumberFormat="0" applyProtection="0">
      <alignment horizontal="left" vertical="center" wrapText="1" indent="1" shrinkToFit="1"/>
    </xf>
    <xf numFmtId="0" fontId="99" fillId="9" borderId="0" applyNumberFormat="0" applyBorder="0" applyAlignment="0" applyProtection="0"/>
    <xf numFmtId="0" fontId="99" fillId="41" borderId="0" applyNumberFormat="0" applyBorder="0" applyAlignment="0" applyProtection="0"/>
    <xf numFmtId="0" fontId="99" fillId="42" borderId="0" applyNumberFormat="0" applyBorder="0" applyAlignment="0" applyProtection="0"/>
    <xf numFmtId="0" fontId="99" fillId="9" borderId="0" applyNumberFormat="0" applyBorder="0" applyAlignment="0" applyProtection="0"/>
    <xf numFmtId="0" fontId="99" fillId="36" borderId="0" applyNumberFormat="0" applyBorder="0" applyAlignment="0" applyProtection="0"/>
    <xf numFmtId="0" fontId="99" fillId="41" borderId="0" applyNumberFormat="0" applyBorder="0" applyAlignment="0" applyProtection="0"/>
    <xf numFmtId="4" fontId="13" fillId="0" borderId="3" applyNumberFormat="0" applyProtection="0">
      <alignment horizontal="left" vertical="center" wrapText="1" indent="1" shrinkToFit="1"/>
    </xf>
    <xf numFmtId="0" fontId="32" fillId="0" borderId="6" applyNumberFormat="0" applyProtection="0">
      <alignment horizontal="left" vertical="center" indent="1"/>
    </xf>
    <xf numFmtId="0" fontId="99" fillId="9" borderId="0" applyNumberFormat="0" applyBorder="0" applyAlignment="0" applyProtection="0"/>
    <xf numFmtId="0" fontId="99" fillId="32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1" borderId="0" applyNumberFormat="0" applyBorder="0" applyAlignment="0" applyProtection="0"/>
    <xf numFmtId="0" fontId="99" fillId="41" borderId="0" applyNumberFormat="0" applyBorder="0" applyAlignment="0" applyProtection="0"/>
    <xf numFmtId="0" fontId="99" fillId="42" borderId="0" applyNumberFormat="0" applyBorder="0" applyAlignment="0" applyProtection="0"/>
    <xf numFmtId="0" fontId="99" fillId="9" borderId="0" applyNumberFormat="0" applyBorder="0" applyAlignment="0" applyProtection="0"/>
    <xf numFmtId="0" fontId="99" fillId="41" borderId="0" applyNumberFormat="0" applyBorder="0" applyAlignment="0" applyProtection="0"/>
    <xf numFmtId="0" fontId="99" fillId="9" borderId="0" applyNumberFormat="0" applyBorder="0" applyAlignment="0" applyProtection="0"/>
    <xf numFmtId="0" fontId="99" fillId="9" borderId="0" applyNumberFormat="0" applyBorder="0" applyAlignment="0" applyProtection="0"/>
    <xf numFmtId="0" fontId="99" fillId="36" borderId="0" applyNumberFormat="0" applyBorder="0" applyAlignment="0" applyProtection="0"/>
    <xf numFmtId="0" fontId="99" fillId="42" borderId="0" applyNumberFormat="0" applyBorder="0" applyAlignment="0" applyProtection="0"/>
    <xf numFmtId="0" fontId="99" fillId="42" borderId="0" applyNumberFormat="0" applyBorder="0" applyAlignment="0" applyProtection="0"/>
    <xf numFmtId="0" fontId="99" fillId="9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42" borderId="0" applyNumberFormat="0" applyBorder="0" applyAlignment="0" applyProtection="0"/>
    <xf numFmtId="0" fontId="32" fillId="0" borderId="6" applyNumberFormat="0" applyProtection="0">
      <alignment horizontal="left" vertical="center" indent="1"/>
    </xf>
    <xf numFmtId="0" fontId="99" fillId="9" borderId="0" applyNumberFormat="0" applyBorder="0" applyAlignment="0" applyProtection="0"/>
    <xf numFmtId="0" fontId="99" fillId="32" borderId="0" applyNumberFormat="0" applyBorder="0" applyAlignment="0" applyProtection="0"/>
    <xf numFmtId="0" fontId="99" fillId="43" borderId="0" applyNumberFormat="0" applyBorder="0" applyAlignment="0" applyProtection="0"/>
    <xf numFmtId="0" fontId="99" fillId="36" borderId="0" applyNumberFormat="0" applyBorder="0" applyAlignment="0" applyProtection="0"/>
    <xf numFmtId="0" fontId="99" fillId="43" borderId="0" applyNumberFormat="0" applyBorder="0" applyAlignment="0" applyProtection="0"/>
    <xf numFmtId="0" fontId="99" fillId="36" borderId="0" applyNumberFormat="0" applyBorder="0" applyAlignment="0" applyProtection="0"/>
    <xf numFmtId="0" fontId="99" fillId="41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42" borderId="0" applyNumberFormat="0" applyBorder="0" applyAlignment="0" applyProtection="0"/>
    <xf numFmtId="0" fontId="32" fillId="0" borderId="6" applyNumberFormat="0" applyProtection="0">
      <alignment horizontal="left" vertical="center" indent="1"/>
    </xf>
    <xf numFmtId="0" fontId="99" fillId="41" borderId="0" applyNumberFormat="0" applyBorder="0" applyAlignment="0" applyProtection="0"/>
    <xf numFmtId="0" fontId="99" fillId="32" borderId="0" applyNumberFormat="0" applyBorder="0" applyAlignment="0" applyProtection="0"/>
    <xf numFmtId="0" fontId="99" fillId="43" borderId="0" applyNumberFormat="0" applyBorder="0" applyAlignment="0" applyProtection="0"/>
    <xf numFmtId="0" fontId="99" fillId="36" borderId="0" applyNumberFormat="0" applyBorder="0" applyAlignment="0" applyProtection="0"/>
    <xf numFmtId="0" fontId="99" fillId="41" borderId="0" applyNumberFormat="0" applyBorder="0" applyAlignment="0" applyProtection="0"/>
    <xf numFmtId="0" fontId="99" fillId="32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42" borderId="0" applyNumberFormat="0" applyBorder="0" applyAlignment="0" applyProtection="0"/>
    <xf numFmtId="0" fontId="99" fillId="41" borderId="0" applyNumberFormat="0" applyBorder="0" applyAlignment="0" applyProtection="0"/>
    <xf numFmtId="0" fontId="99" fillId="41" borderId="0" applyNumberFormat="0" applyBorder="0" applyAlignment="0" applyProtection="0"/>
    <xf numFmtId="0" fontId="99" fillId="32" borderId="0" applyNumberFormat="0" applyBorder="0" applyAlignment="0" applyProtection="0"/>
    <xf numFmtId="0" fontId="99" fillId="9" borderId="0" applyNumberFormat="0" applyBorder="0" applyAlignment="0" applyProtection="0"/>
    <xf numFmtId="0" fontId="99" fillId="41" borderId="0" applyNumberFormat="0" applyBorder="0" applyAlignment="0" applyProtection="0"/>
    <xf numFmtId="4" fontId="13" fillId="0" borderId="1" applyNumberFormat="0" applyProtection="0">
      <alignment horizontal="right" vertical="center" wrapText="1" shrinkToFit="1"/>
    </xf>
    <xf numFmtId="0" fontId="99" fillId="42" borderId="0" applyNumberFormat="0" applyBorder="0" applyAlignment="0" applyProtection="0"/>
    <xf numFmtId="0" fontId="99" fillId="9" borderId="0" applyNumberFormat="0" applyBorder="0" applyAlignment="0" applyProtection="0"/>
    <xf numFmtId="0" fontId="99" fillId="36" borderId="0" applyNumberFormat="0" applyBorder="0" applyAlignment="0" applyProtection="0"/>
    <xf numFmtId="0" fontId="99" fillId="41" borderId="0" applyNumberFormat="0" applyBorder="0" applyAlignment="0" applyProtection="0"/>
    <xf numFmtId="0" fontId="99" fillId="42" borderId="0" applyNumberFormat="0" applyBorder="0" applyAlignment="0" applyProtection="0"/>
    <xf numFmtId="0" fontId="99" fillId="9" borderId="0" applyNumberFormat="0" applyBorder="0" applyAlignment="0" applyProtection="0"/>
    <xf numFmtId="0" fontId="99" fillId="32" borderId="0" applyNumberFormat="0" applyBorder="0" applyAlignment="0" applyProtection="0"/>
    <xf numFmtId="0" fontId="99" fillId="43" borderId="0" applyNumberFormat="0" applyBorder="0" applyAlignment="0" applyProtection="0"/>
    <xf numFmtId="0" fontId="99" fillId="42" borderId="0" applyNumberFormat="0" applyBorder="0" applyAlignment="0" applyProtection="0"/>
    <xf numFmtId="0" fontId="99" fillId="9" borderId="0" applyNumberFormat="0" applyBorder="0" applyAlignment="0" applyProtection="0"/>
    <xf numFmtId="0" fontId="99" fillId="41" borderId="0" applyNumberFormat="0" applyBorder="0" applyAlignment="0" applyProtection="0"/>
    <xf numFmtId="0" fontId="99" fillId="42" borderId="0" applyNumberFormat="0" applyBorder="0" applyAlignment="0" applyProtection="0"/>
    <xf numFmtId="0" fontId="99" fillId="9" borderId="0" applyNumberFormat="0" applyBorder="0" applyAlignment="0" applyProtection="0"/>
    <xf numFmtId="0" fontId="99" fillId="36" borderId="0" applyNumberFormat="0" applyBorder="0" applyAlignment="0" applyProtection="0"/>
    <xf numFmtId="0" fontId="99" fillId="42" borderId="0" applyNumberFormat="0" applyBorder="0" applyAlignment="0" applyProtection="0"/>
    <xf numFmtId="0" fontId="99" fillId="42" borderId="0" applyNumberFormat="0" applyBorder="0" applyAlignment="0" applyProtection="0"/>
    <xf numFmtId="0" fontId="99" fillId="9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9" borderId="0" applyNumberFormat="0" applyBorder="0" applyAlignment="0" applyProtection="0"/>
    <xf numFmtId="0" fontId="99" fillId="41" borderId="0" applyNumberFormat="0" applyBorder="0" applyAlignment="0" applyProtection="0"/>
    <xf numFmtId="0" fontId="99" fillId="42" borderId="0" applyNumberFormat="0" applyBorder="0" applyAlignment="0" applyProtection="0"/>
    <xf numFmtId="0" fontId="99" fillId="32" borderId="0" applyNumberFormat="0" applyBorder="0" applyAlignment="0" applyProtection="0"/>
    <xf numFmtId="0" fontId="99" fillId="43" borderId="0" applyNumberFormat="0" applyBorder="0" applyAlignment="0" applyProtection="0"/>
    <xf numFmtId="0" fontId="99" fillId="36" borderId="0" applyNumberFormat="0" applyBorder="0" applyAlignment="0" applyProtection="0"/>
    <xf numFmtId="0" fontId="99" fillId="41" borderId="0" applyNumberFormat="0" applyBorder="0" applyAlignment="0" applyProtection="0"/>
    <xf numFmtId="0" fontId="99" fillId="42" borderId="0" applyNumberFormat="0" applyBorder="0" applyAlignment="0" applyProtection="0"/>
    <xf numFmtId="0" fontId="99" fillId="41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9" borderId="0" applyNumberFormat="0" applyBorder="0" applyAlignment="0" applyProtection="0"/>
    <xf numFmtId="0" fontId="99" fillId="36" borderId="0" applyNumberFormat="0" applyBorder="0" applyAlignment="0" applyProtection="0"/>
    <xf numFmtId="0" fontId="99" fillId="41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42" borderId="0" applyNumberFormat="0" applyBorder="0" applyAlignment="0" applyProtection="0"/>
    <xf numFmtId="0" fontId="99" fillId="9" borderId="0" applyNumberFormat="0" applyBorder="0" applyAlignment="0" applyProtection="0"/>
    <xf numFmtId="0" fontId="99" fillId="41" borderId="0" applyNumberFormat="0" applyBorder="0" applyAlignment="0" applyProtection="0"/>
    <xf numFmtId="0" fontId="99" fillId="32" borderId="0" applyNumberFormat="0" applyBorder="0" applyAlignment="0" applyProtection="0"/>
    <xf numFmtId="0" fontId="99" fillId="42" borderId="0" applyNumberFormat="0" applyBorder="0" applyAlignment="0" applyProtection="0"/>
    <xf numFmtId="0" fontId="99" fillId="9" borderId="0" applyNumberFormat="0" applyBorder="0" applyAlignment="0" applyProtection="0"/>
    <xf numFmtId="0" fontId="99" fillId="32" borderId="0" applyNumberFormat="0" applyBorder="0" applyAlignment="0" applyProtection="0"/>
    <xf numFmtId="0" fontId="99" fillId="42" borderId="0" applyNumberFormat="0" applyBorder="0" applyAlignment="0" applyProtection="0"/>
    <xf numFmtId="0" fontId="99" fillId="9" borderId="0" applyNumberFormat="0" applyBorder="0" applyAlignment="0" applyProtection="0"/>
    <xf numFmtId="0" fontId="99" fillId="36" borderId="0" applyNumberFormat="0" applyBorder="0" applyAlignment="0" applyProtection="0"/>
    <xf numFmtId="0" fontId="99" fillId="41" borderId="0" applyNumberFormat="0" applyBorder="0" applyAlignment="0" applyProtection="0"/>
    <xf numFmtId="0" fontId="99" fillId="42" borderId="0" applyNumberFormat="0" applyBorder="0" applyAlignment="0" applyProtection="0"/>
    <xf numFmtId="0" fontId="99" fillId="9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41" borderId="0" applyNumberFormat="0" applyBorder="0" applyAlignment="0" applyProtection="0"/>
    <xf numFmtId="0" fontId="99" fillId="42" borderId="0" applyNumberFormat="0" applyBorder="0" applyAlignment="0" applyProtection="0"/>
    <xf numFmtId="0" fontId="99" fillId="9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41" borderId="0" applyNumberFormat="0" applyBorder="0" applyAlignment="0" applyProtection="0"/>
    <xf numFmtId="0" fontId="99" fillId="42" borderId="0" applyNumberFormat="0" applyBorder="0" applyAlignment="0" applyProtection="0"/>
    <xf numFmtId="0" fontId="99" fillId="9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41" borderId="0" applyNumberFormat="0" applyBorder="0" applyAlignment="0" applyProtection="0"/>
    <xf numFmtId="0" fontId="99" fillId="42" borderId="0" applyNumberFormat="0" applyBorder="0" applyAlignment="0" applyProtection="0"/>
    <xf numFmtId="0" fontId="99" fillId="9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41" borderId="0" applyNumberFormat="0" applyBorder="0" applyAlignment="0" applyProtection="0"/>
    <xf numFmtId="0" fontId="99" fillId="42" borderId="0" applyNumberFormat="0" applyBorder="0" applyAlignment="0" applyProtection="0"/>
    <xf numFmtId="0" fontId="99" fillId="9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41" borderId="0" applyNumberFormat="0" applyBorder="0" applyAlignment="0" applyProtection="0"/>
    <xf numFmtId="0" fontId="99" fillId="42" borderId="0" applyNumberFormat="0" applyBorder="0" applyAlignment="0" applyProtection="0"/>
    <xf numFmtId="0" fontId="99" fillId="9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41" borderId="0" applyNumberFormat="0" applyBorder="0" applyAlignment="0" applyProtection="0"/>
    <xf numFmtId="0" fontId="99" fillId="42" borderId="0" applyNumberFormat="0" applyBorder="0" applyAlignment="0" applyProtection="0"/>
    <xf numFmtId="0" fontId="99" fillId="9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41" borderId="0" applyNumberFormat="0" applyBorder="0" applyAlignment="0" applyProtection="0"/>
    <xf numFmtId="0" fontId="99" fillId="42" borderId="0" applyNumberFormat="0" applyBorder="0" applyAlignment="0" applyProtection="0"/>
    <xf numFmtId="0" fontId="99" fillId="9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41" borderId="0" applyNumberFormat="0" applyBorder="0" applyAlignment="0" applyProtection="0"/>
    <xf numFmtId="0" fontId="99" fillId="42" borderId="0" applyNumberFormat="0" applyBorder="0" applyAlignment="0" applyProtection="0"/>
    <xf numFmtId="0" fontId="99" fillId="9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41" borderId="0" applyNumberFormat="0" applyBorder="0" applyAlignment="0" applyProtection="0"/>
    <xf numFmtId="0" fontId="99" fillId="42" borderId="0" applyNumberFormat="0" applyBorder="0" applyAlignment="0" applyProtection="0"/>
    <xf numFmtId="0" fontId="99" fillId="9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41" borderId="0" applyNumberFormat="0" applyBorder="0" applyAlignment="0" applyProtection="0"/>
    <xf numFmtId="0" fontId="99" fillId="9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41" borderId="0" applyNumberFormat="0" applyBorder="0" applyAlignment="0" applyProtection="0"/>
    <xf numFmtId="0" fontId="99" fillId="42" borderId="0" applyNumberFormat="0" applyBorder="0" applyAlignment="0" applyProtection="0"/>
    <xf numFmtId="0" fontId="99" fillId="9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41" borderId="0" applyNumberFormat="0" applyBorder="0" applyAlignment="0" applyProtection="0"/>
    <xf numFmtId="0" fontId="99" fillId="9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41" borderId="0" applyNumberFormat="0" applyBorder="0" applyAlignment="0" applyProtection="0"/>
    <xf numFmtId="0" fontId="99" fillId="9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41" borderId="0" applyNumberFormat="0" applyBorder="0" applyAlignment="0" applyProtection="0"/>
    <xf numFmtId="0" fontId="99" fillId="42" borderId="0" applyNumberFormat="0" applyBorder="0" applyAlignment="0" applyProtection="0"/>
    <xf numFmtId="0" fontId="99" fillId="9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41" borderId="0" applyNumberFormat="0" applyBorder="0" applyAlignment="0" applyProtection="0"/>
    <xf numFmtId="0" fontId="99" fillId="9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41" borderId="0" applyNumberFormat="0" applyBorder="0" applyAlignment="0" applyProtection="0"/>
    <xf numFmtId="0" fontId="99" fillId="9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41" borderId="0" applyNumberFormat="0" applyBorder="0" applyAlignment="0" applyProtection="0"/>
    <xf numFmtId="0" fontId="99" fillId="9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9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41" borderId="0" applyNumberFormat="0" applyBorder="0" applyAlignment="0" applyProtection="0"/>
    <xf numFmtId="0" fontId="99" fillId="9" borderId="0" applyNumberFormat="0" applyBorder="0" applyAlignment="0" applyProtection="0"/>
    <xf numFmtId="0" fontId="99" fillId="32" borderId="0" applyNumberFormat="0" applyBorder="0" applyAlignment="0" applyProtection="0"/>
    <xf numFmtId="4" fontId="87" fillId="0" borderId="18" applyNumberFormat="0" applyProtection="0">
      <alignment horizontal="left" vertical="center" wrapText="1" indent="1" shrinkToFit="1"/>
    </xf>
    <xf numFmtId="0" fontId="99" fillId="36" borderId="0" applyNumberFormat="0" applyBorder="0" applyAlignment="0" applyProtection="0"/>
    <xf numFmtId="0" fontId="99" fillId="41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9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9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32" borderId="0" applyNumberFormat="0" applyBorder="0" applyAlignment="0" applyProtection="0"/>
    <xf numFmtId="0" fontId="107" fillId="0" borderId="0"/>
    <xf numFmtId="0" fontId="99" fillId="32" borderId="0" applyNumberFormat="0" applyBorder="0" applyAlignment="0" applyProtection="0"/>
    <xf numFmtId="0" fontId="99" fillId="43" borderId="0" applyNumberFormat="0" applyBorder="0" applyAlignment="0" applyProtection="0"/>
    <xf numFmtId="0" fontId="99" fillId="9" borderId="0" applyNumberFormat="0" applyBorder="0" applyAlignment="0" applyProtection="0"/>
    <xf numFmtId="0" fontId="99" fillId="9" borderId="0" applyNumberFormat="0" applyBorder="0" applyAlignment="0" applyProtection="0"/>
    <xf numFmtId="0" fontId="99" fillId="36" borderId="0" applyNumberFormat="0" applyBorder="0" applyAlignment="0" applyProtection="0"/>
    <xf numFmtId="0" fontId="99" fillId="41" borderId="0" applyNumberFormat="0" applyBorder="0" applyAlignment="0" applyProtection="0"/>
    <xf numFmtId="0" fontId="99" fillId="41" borderId="0" applyNumberFormat="0" applyBorder="0" applyAlignment="0" applyProtection="0"/>
    <xf numFmtId="0" fontId="99" fillId="42" borderId="0" applyNumberFormat="0" applyBorder="0" applyAlignment="0" applyProtection="0"/>
    <xf numFmtId="0" fontId="99" fillId="9" borderId="0" applyNumberFormat="0" applyBorder="0" applyAlignment="0" applyProtection="0"/>
    <xf numFmtId="0" fontId="99" fillId="41" borderId="0" applyNumberFormat="0" applyBorder="0" applyAlignment="0" applyProtection="0"/>
    <xf numFmtId="0" fontId="99" fillId="41" borderId="0" applyNumberFormat="0" applyBorder="0" applyAlignment="0" applyProtection="0"/>
    <xf numFmtId="0" fontId="99" fillId="42" borderId="0" applyNumberFormat="0" applyBorder="0" applyAlignment="0" applyProtection="0"/>
    <xf numFmtId="0" fontId="99" fillId="41" borderId="0" applyNumberFormat="0" applyBorder="0" applyAlignment="0" applyProtection="0"/>
    <xf numFmtId="0" fontId="99" fillId="42" borderId="0" applyNumberFormat="0" applyBorder="0" applyAlignment="0" applyProtection="0"/>
    <xf numFmtId="0" fontId="99" fillId="42" borderId="0" applyNumberFormat="0" applyBorder="0" applyAlignment="0" applyProtection="0"/>
    <xf numFmtId="0" fontId="99" fillId="42" borderId="0" applyNumberFormat="0" applyBorder="0" applyAlignment="0" applyProtection="0"/>
    <xf numFmtId="0" fontId="99" fillId="42" borderId="0" applyNumberFormat="0" applyBorder="0" applyAlignment="0" applyProtection="0"/>
    <xf numFmtId="0" fontId="99" fillId="42" borderId="0" applyNumberFormat="0" applyBorder="0" applyAlignment="0" applyProtection="0"/>
    <xf numFmtId="0" fontId="99" fillId="42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2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2" borderId="0" applyNumberFormat="0" applyBorder="0" applyAlignment="0" applyProtection="0"/>
    <xf numFmtId="0" fontId="99" fillId="42" borderId="0" applyNumberFormat="0" applyBorder="0" applyAlignment="0" applyProtection="0"/>
    <xf numFmtId="0" fontId="99" fillId="42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2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2" borderId="0" applyNumberFormat="0" applyBorder="0" applyAlignment="0" applyProtection="0"/>
    <xf numFmtId="0" fontId="99" fillId="42" borderId="0" applyNumberFormat="0" applyBorder="0" applyAlignment="0" applyProtection="0"/>
    <xf numFmtId="0" fontId="99" fillId="43" borderId="0" applyNumberFormat="0" applyBorder="0" applyAlignment="0" applyProtection="0"/>
    <xf numFmtId="0" fontId="99" fillId="41" borderId="0" applyNumberFormat="0" applyBorder="0" applyAlignment="0" applyProtection="0"/>
    <xf numFmtId="0" fontId="99" fillId="41" borderId="0" applyNumberFormat="0" applyBorder="0" applyAlignment="0" applyProtection="0"/>
    <xf numFmtId="0" fontId="99" fillId="42" borderId="0" applyNumberFormat="0" applyBorder="0" applyAlignment="0" applyProtection="0"/>
    <xf numFmtId="0" fontId="99" fillId="41" borderId="0" applyNumberFormat="0" applyBorder="0" applyAlignment="0" applyProtection="0"/>
    <xf numFmtId="0" fontId="99" fillId="42" borderId="0" applyNumberFormat="0" applyBorder="0" applyAlignment="0" applyProtection="0"/>
    <xf numFmtId="0" fontId="99" fillId="9" borderId="0" applyNumberFormat="0" applyBorder="0" applyAlignment="0" applyProtection="0"/>
    <xf numFmtId="0" fontId="99" fillId="42" borderId="0" applyNumberFormat="0" applyBorder="0" applyAlignment="0" applyProtection="0"/>
    <xf numFmtId="0" fontId="99" fillId="9" borderId="0" applyNumberFormat="0" applyBorder="0" applyAlignment="0" applyProtection="0"/>
    <xf numFmtId="0" fontId="99" fillId="36" borderId="0" applyNumberFormat="0" applyBorder="0" applyAlignment="0" applyProtection="0"/>
    <xf numFmtId="0" fontId="99" fillId="41" borderId="0" applyNumberFormat="0" applyBorder="0" applyAlignment="0" applyProtection="0"/>
    <xf numFmtId="0" fontId="99" fillId="42" borderId="0" applyNumberFormat="0" applyBorder="0" applyAlignment="0" applyProtection="0"/>
    <xf numFmtId="0" fontId="99" fillId="41" borderId="0" applyNumberFormat="0" applyBorder="0" applyAlignment="0" applyProtection="0"/>
    <xf numFmtId="0" fontId="99" fillId="32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9" borderId="0" applyNumberFormat="0" applyBorder="0" applyAlignment="0" applyProtection="0"/>
    <xf numFmtId="0" fontId="99" fillId="36" borderId="0" applyNumberFormat="0" applyBorder="0" applyAlignment="0" applyProtection="0"/>
    <xf numFmtId="0" fontId="99" fillId="42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42" borderId="0" applyNumberFormat="0" applyBorder="0" applyAlignment="0" applyProtection="0"/>
    <xf numFmtId="0" fontId="99" fillId="9" borderId="0" applyNumberFormat="0" applyBorder="0" applyAlignment="0" applyProtection="0"/>
    <xf numFmtId="0" fontId="99" fillId="42" borderId="0" applyNumberFormat="0" applyBorder="0" applyAlignment="0" applyProtection="0"/>
    <xf numFmtId="0" fontId="99" fillId="32" borderId="0" applyNumberFormat="0" applyBorder="0" applyAlignment="0" applyProtection="0"/>
    <xf numFmtId="0" fontId="99" fillId="9" borderId="0" applyNumberFormat="0" applyBorder="0" applyAlignment="0" applyProtection="0"/>
    <xf numFmtId="0" fontId="99" fillId="41" borderId="0" applyNumberFormat="0" applyBorder="0" applyAlignment="0" applyProtection="0"/>
    <xf numFmtId="0" fontId="99" fillId="32" borderId="0" applyNumberFormat="0" applyBorder="0" applyAlignment="0" applyProtection="0"/>
    <xf numFmtId="0" fontId="99" fillId="41" borderId="0" applyNumberFormat="0" applyBorder="0" applyAlignment="0" applyProtection="0"/>
    <xf numFmtId="0" fontId="99" fillId="9" borderId="0" applyNumberFormat="0" applyBorder="0" applyAlignment="0" applyProtection="0"/>
    <xf numFmtId="0" fontId="99" fillId="36" borderId="0" applyNumberFormat="0" applyBorder="0" applyAlignment="0" applyProtection="0"/>
    <xf numFmtId="0" fontId="99" fillId="42" borderId="0" applyNumberFormat="0" applyBorder="0" applyAlignment="0" applyProtection="0"/>
    <xf numFmtId="0" fontId="99" fillId="41" borderId="0" applyNumberFormat="0" applyBorder="0" applyAlignment="0" applyProtection="0"/>
    <xf numFmtId="0" fontId="99" fillId="42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41" borderId="0" applyNumberFormat="0" applyBorder="0" applyAlignment="0" applyProtection="0"/>
    <xf numFmtId="0" fontId="99" fillId="9" borderId="0" applyNumberFormat="0" applyBorder="0" applyAlignment="0" applyProtection="0"/>
    <xf numFmtId="0" fontId="99" fillId="36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9" borderId="0" applyNumberFormat="0" applyBorder="0" applyAlignment="0" applyProtection="0"/>
    <xf numFmtId="0" fontId="99" fillId="41" borderId="0" applyNumberFormat="0" applyBorder="0" applyAlignment="0" applyProtection="0"/>
    <xf numFmtId="0" fontId="99" fillId="41" borderId="0" applyNumberFormat="0" applyBorder="0" applyAlignment="0" applyProtection="0"/>
    <xf numFmtId="0" fontId="99" fillId="32" borderId="0" applyNumberFormat="0" applyBorder="0" applyAlignment="0" applyProtection="0"/>
    <xf numFmtId="0" fontId="99" fillId="42" borderId="0" applyNumberFormat="0" applyBorder="0" applyAlignment="0" applyProtection="0"/>
    <xf numFmtId="0" fontId="99" fillId="41" borderId="0" applyNumberFormat="0" applyBorder="0" applyAlignment="0" applyProtection="0"/>
    <xf numFmtId="0" fontId="99" fillId="9" borderId="0" applyNumberFormat="0" applyBorder="0" applyAlignment="0" applyProtection="0"/>
    <xf numFmtId="0" fontId="99" fillId="32" borderId="0" applyNumberFormat="0" applyBorder="0" applyAlignment="0" applyProtection="0"/>
    <xf numFmtId="0" fontId="99" fillId="9" borderId="0" applyNumberFormat="0" applyBorder="0" applyAlignment="0" applyProtection="0"/>
    <xf numFmtId="0" fontId="99" fillId="36" borderId="0" applyNumberFormat="0" applyBorder="0" applyAlignment="0" applyProtection="0"/>
    <xf numFmtId="0" fontId="99" fillId="41" borderId="0" applyNumberFormat="0" applyBorder="0" applyAlignment="0" applyProtection="0"/>
    <xf numFmtId="0" fontId="99" fillId="9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43" borderId="0" applyNumberFormat="0" applyBorder="0" applyAlignment="0" applyProtection="0"/>
    <xf numFmtId="0" fontId="99" fillId="9" borderId="0" applyNumberFormat="0" applyBorder="0" applyAlignment="0" applyProtection="0"/>
    <xf numFmtId="0" fontId="99" fillId="43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41" borderId="0" applyNumberFormat="0" applyBorder="0" applyAlignment="0" applyProtection="0"/>
    <xf numFmtId="0" fontId="99" fillId="9" borderId="0" applyNumberFormat="0" applyBorder="0" applyAlignment="0" applyProtection="0"/>
    <xf numFmtId="0" fontId="99" fillId="41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41" borderId="0" applyNumberFormat="0" applyBorder="0" applyAlignment="0" applyProtection="0"/>
    <xf numFmtId="0" fontId="99" fillId="9" borderId="0" applyNumberFormat="0" applyBorder="0" applyAlignment="0" applyProtection="0"/>
    <xf numFmtId="0" fontId="99" fillId="36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9" borderId="0" applyNumberFormat="0" applyBorder="0" applyAlignment="0" applyProtection="0"/>
    <xf numFmtId="0" fontId="99" fillId="41" borderId="0" applyNumberFormat="0" applyBorder="0" applyAlignment="0" applyProtection="0"/>
    <xf numFmtId="0" fontId="99" fillId="9" borderId="0" applyNumberFormat="0" applyBorder="0" applyAlignment="0" applyProtection="0"/>
    <xf numFmtId="0" fontId="99" fillId="32" borderId="0" applyNumberFormat="0" applyBorder="0" applyAlignment="0" applyProtection="0"/>
    <xf numFmtId="0" fontId="99" fillId="43" borderId="0" applyNumberFormat="0" applyBorder="0" applyAlignment="0" applyProtection="0"/>
    <xf numFmtId="0" fontId="99" fillId="41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9" borderId="0" applyNumberFormat="0" applyBorder="0" applyAlignment="0" applyProtection="0"/>
    <xf numFmtId="0" fontId="99" fillId="9" borderId="0" applyNumberFormat="0" applyBorder="0" applyAlignment="0" applyProtection="0"/>
    <xf numFmtId="0" fontId="99" fillId="36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9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41" borderId="0" applyNumberFormat="0" applyBorder="0" applyAlignment="0" applyProtection="0"/>
    <xf numFmtId="0" fontId="99" fillId="32" borderId="0" applyNumberFormat="0" applyBorder="0" applyAlignment="0" applyProtection="0"/>
    <xf numFmtId="0" fontId="99" fillId="9" borderId="0" applyNumberFormat="0" applyBorder="0" applyAlignment="0" applyProtection="0"/>
    <xf numFmtId="0" fontId="99" fillId="36" borderId="0" applyNumberFormat="0" applyBorder="0" applyAlignment="0" applyProtection="0"/>
    <xf numFmtId="0" fontId="99" fillId="42" borderId="0" applyNumberFormat="0" applyBorder="0" applyAlignment="0" applyProtection="0"/>
    <xf numFmtId="0" fontId="99" fillId="42" borderId="0" applyNumberFormat="0" applyBorder="0" applyAlignment="0" applyProtection="0"/>
    <xf numFmtId="0" fontId="99" fillId="42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9" borderId="0" applyNumberFormat="0" applyBorder="0" applyAlignment="0" applyProtection="0"/>
    <xf numFmtId="0" fontId="99" fillId="32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42" borderId="0" applyNumberFormat="0" applyBorder="0" applyAlignment="0" applyProtection="0"/>
    <xf numFmtId="0" fontId="99" fillId="41" borderId="0" applyNumberFormat="0" applyBorder="0" applyAlignment="0" applyProtection="0"/>
    <xf numFmtId="0" fontId="99" fillId="32" borderId="0" applyNumberFormat="0" applyBorder="0" applyAlignment="0" applyProtection="0"/>
    <xf numFmtId="0" fontId="99" fillId="41" borderId="0" applyNumberFormat="0" applyBorder="0" applyAlignment="0" applyProtection="0"/>
    <xf numFmtId="0" fontId="99" fillId="9" borderId="0" applyNumberFormat="0" applyBorder="0" applyAlignment="0" applyProtection="0"/>
    <xf numFmtId="0" fontId="99" fillId="41" borderId="0" applyNumberFormat="0" applyBorder="0" applyAlignment="0" applyProtection="0"/>
    <xf numFmtId="0" fontId="99" fillId="9" borderId="0" applyNumberFormat="0" applyBorder="0" applyAlignment="0" applyProtection="0"/>
    <xf numFmtId="0" fontId="99" fillId="36" borderId="0" applyNumberFormat="0" applyBorder="0" applyAlignment="0" applyProtection="0"/>
    <xf numFmtId="0" fontId="99" fillId="41" borderId="0" applyNumberFormat="0" applyBorder="0" applyAlignment="0" applyProtection="0"/>
    <xf numFmtId="0" fontId="99" fillId="9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9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9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32" borderId="0" applyNumberFormat="0" applyBorder="0" applyAlignment="0" applyProtection="0"/>
    <xf numFmtId="0" fontId="72" fillId="0" borderId="0"/>
    <xf numFmtId="4" fontId="13" fillId="13" borderId="17" applyNumberFormat="0" applyFill="0" applyProtection="0">
      <alignment horizontal="left" vertical="center"/>
    </xf>
    <xf numFmtId="0" fontId="99" fillId="32" borderId="0" applyNumberFormat="0" applyBorder="0" applyAlignment="0" applyProtection="0"/>
    <xf numFmtId="0" fontId="99" fillId="9" borderId="0" applyNumberFormat="0" applyBorder="0" applyAlignment="0" applyProtection="0"/>
    <xf numFmtId="0" fontId="99" fillId="36" borderId="0" applyNumberFormat="0" applyBorder="0" applyAlignment="0" applyProtection="0"/>
    <xf numFmtId="0" fontId="99" fillId="9" borderId="0" applyNumberFormat="0" applyBorder="0" applyAlignment="0" applyProtection="0"/>
    <xf numFmtId="0" fontId="99" fillId="41" borderId="0" applyNumberFormat="0" applyBorder="0" applyAlignment="0" applyProtection="0"/>
    <xf numFmtId="0" fontId="99" fillId="9" borderId="0" applyNumberFormat="0" applyBorder="0" applyAlignment="0" applyProtection="0"/>
    <xf numFmtId="0" fontId="99" fillId="41" borderId="0" applyNumberFormat="0" applyBorder="0" applyAlignment="0" applyProtection="0"/>
    <xf numFmtId="0" fontId="99" fillId="41" borderId="0" applyNumberFormat="0" applyBorder="0" applyAlignment="0" applyProtection="0"/>
    <xf numFmtId="0" fontId="99" fillId="42" borderId="0" applyNumberFormat="0" applyBorder="0" applyAlignment="0" applyProtection="0"/>
    <xf numFmtId="0" fontId="99" fillId="42" borderId="0" applyNumberFormat="0" applyBorder="0" applyAlignment="0" applyProtection="0"/>
    <xf numFmtId="0" fontId="99" fillId="42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2" borderId="0" applyNumberFormat="0" applyBorder="0" applyAlignment="0" applyProtection="0"/>
    <xf numFmtId="0" fontId="99" fillId="42" borderId="0" applyNumberFormat="0" applyBorder="0" applyAlignment="0" applyProtection="0"/>
    <xf numFmtId="0" fontId="99" fillId="41" borderId="0" applyNumberFormat="0" applyBorder="0" applyAlignment="0" applyProtection="0"/>
    <xf numFmtId="0" fontId="99" fillId="41" borderId="0" applyNumberFormat="0" applyBorder="0" applyAlignment="0" applyProtection="0"/>
    <xf numFmtId="0" fontId="99" fillId="9" borderId="0" applyNumberFormat="0" applyBorder="0" applyAlignment="0" applyProtection="0"/>
    <xf numFmtId="0" fontId="99" fillId="9" borderId="0" applyNumberFormat="0" applyBorder="0" applyAlignment="0" applyProtection="0"/>
    <xf numFmtId="0" fontId="99" fillId="36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32" borderId="0" applyNumberFormat="0" applyBorder="0" applyAlignment="0" applyProtection="0"/>
    <xf numFmtId="0" fontId="99" fillId="32" borderId="0" applyNumberFormat="0" applyBorder="0" applyAlignment="0" applyProtection="0"/>
    <xf numFmtId="0" fontId="99" fillId="36" borderId="0" applyNumberFormat="0" applyBorder="0" applyAlignment="0" applyProtection="0"/>
    <xf numFmtId="0" fontId="99" fillId="9" borderId="0" applyNumberFormat="0" applyBorder="0" applyAlignment="0" applyProtection="0"/>
    <xf numFmtId="0" fontId="99" fillId="41" borderId="0" applyNumberFormat="0" applyBorder="0" applyAlignment="0" applyProtection="0"/>
    <xf numFmtId="0" fontId="99" fillId="42" borderId="0" applyNumberFormat="0" applyBorder="0" applyAlignment="0" applyProtection="0"/>
    <xf numFmtId="0" fontId="99" fillId="43" borderId="0" applyNumberFormat="0" applyBorder="0" applyAlignment="0" applyProtection="0"/>
    <xf numFmtId="0" fontId="99" fillId="43" borderId="0" applyNumberFormat="0" applyBorder="0" applyAlignment="0" applyProtection="0"/>
    <xf numFmtId="0" fontId="99" fillId="42" borderId="0" applyNumberFormat="0" applyBorder="0" applyAlignment="0" applyProtection="0"/>
    <xf numFmtId="0" fontId="99" fillId="41" borderId="0" applyNumberFormat="0" applyBorder="0" applyAlignment="0" applyProtection="0"/>
    <xf numFmtId="0" fontId="99" fillId="9" borderId="0" applyNumberFormat="0" applyBorder="0" applyAlignment="0" applyProtection="0"/>
    <xf numFmtId="0" fontId="99" fillId="36" borderId="0" applyNumberFormat="0" applyBorder="0" applyAlignment="0" applyProtection="0"/>
    <xf numFmtId="0" fontId="99" fillId="32" borderId="0" applyNumberFormat="0" applyBorder="0" applyAlignment="0" applyProtection="0"/>
  </cellStyleXfs>
  <cellXfs count="397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Fill="1"/>
    <xf numFmtId="166" fontId="5" fillId="0" borderId="0" xfId="0" applyNumberFormat="1" applyFont="1"/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164" fontId="5" fillId="0" borderId="0" xfId="0" applyNumberFormat="1" applyFont="1" applyFill="1"/>
    <xf numFmtId="0" fontId="5" fillId="0" borderId="0" xfId="0" applyFont="1" applyAlignment="1"/>
    <xf numFmtId="166" fontId="5" fillId="0" borderId="0" xfId="0" applyNumberFormat="1" applyFont="1" applyAlignment="1"/>
    <xf numFmtId="0" fontId="8" fillId="0" borderId="0" xfId="0" applyFont="1" applyAlignment="1"/>
    <xf numFmtId="0" fontId="11" fillId="0" borderId="0" xfId="0" applyFont="1" applyAlignment="1"/>
    <xf numFmtId="0" fontId="5" fillId="0" borderId="0" xfId="0" applyFont="1" applyFill="1" applyAlignment="1"/>
    <xf numFmtId="164" fontId="5" fillId="0" borderId="0" xfId="0" applyNumberFormat="1" applyFont="1" applyFill="1" applyAlignment="1"/>
    <xf numFmtId="0" fontId="5" fillId="0" borderId="0" xfId="0" applyFont="1" applyAlignment="1">
      <alignment vertical="center"/>
    </xf>
    <xf numFmtId="0" fontId="14" fillId="0" borderId="0" xfId="0" applyFont="1" applyFill="1"/>
    <xf numFmtId="0" fontId="14" fillId="0" borderId="0" xfId="0" applyFont="1"/>
    <xf numFmtId="0" fontId="14" fillId="0" borderId="0" xfId="0" applyFont="1" applyFill="1" applyAlignment="1"/>
    <xf numFmtId="0" fontId="14" fillId="0" borderId="0" xfId="0" applyFont="1" applyFill="1" applyAlignment="1">
      <alignment wrapText="1"/>
    </xf>
    <xf numFmtId="3" fontId="14" fillId="0" borderId="0" xfId="0" applyNumberFormat="1" applyFont="1" applyFill="1" applyAlignment="1"/>
    <xf numFmtId="165" fontId="14" fillId="0" borderId="0" xfId="0" applyNumberFormat="1" applyFont="1" applyFill="1" applyAlignment="1"/>
    <xf numFmtId="3" fontId="5" fillId="0" borderId="0" xfId="0" applyNumberFormat="1" applyFont="1" applyFill="1" applyAlignment="1"/>
    <xf numFmtId="0" fontId="14" fillId="0" borderId="3" xfId="0" applyFont="1" applyFill="1" applyBorder="1" applyAlignment="1">
      <alignment horizontal="center" wrapText="1"/>
    </xf>
    <xf numFmtId="0" fontId="14" fillId="0" borderId="3" xfId="0" applyFont="1" applyFill="1" applyBorder="1" applyAlignment="1"/>
    <xf numFmtId="0" fontId="7" fillId="0" borderId="2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left" wrapText="1"/>
    </xf>
    <xf numFmtId="0" fontId="16" fillId="0" borderId="0" xfId="0" applyFont="1" applyFill="1" applyAlignment="1"/>
    <xf numFmtId="164" fontId="5" fillId="0" borderId="5" xfId="0" applyNumberFormat="1" applyFont="1" applyFill="1" applyBorder="1" applyAlignment="1"/>
    <xf numFmtId="3" fontId="5" fillId="0" borderId="5" xfId="0" applyNumberFormat="1" applyFont="1" applyFill="1" applyBorder="1" applyAlignment="1"/>
    <xf numFmtId="167" fontId="14" fillId="0" borderId="5" xfId="3" applyNumberFormat="1" applyFont="1" applyFill="1" applyBorder="1" applyAlignment="1"/>
    <xf numFmtId="0" fontId="10" fillId="0" borderId="5" xfId="0" applyFont="1" applyFill="1" applyBorder="1" applyAlignment="1">
      <alignment wrapText="1"/>
    </xf>
    <xf numFmtId="168" fontId="17" fillId="0" borderId="5" xfId="0" applyNumberFormat="1" applyFont="1" applyFill="1" applyBorder="1" applyAlignment="1"/>
    <xf numFmtId="168" fontId="6" fillId="0" borderId="5" xfId="0" applyNumberFormat="1" applyFont="1" applyFill="1" applyBorder="1" applyAlignment="1"/>
    <xf numFmtId="0" fontId="18" fillId="0" borderId="0" xfId="0" applyFont="1" applyFill="1" applyAlignment="1"/>
    <xf numFmtId="168" fontId="18" fillId="0" borderId="5" xfId="0" applyNumberFormat="1" applyFont="1" applyFill="1" applyBorder="1" applyAlignment="1"/>
    <xf numFmtId="164" fontId="5" fillId="0" borderId="4" xfId="0" applyNumberFormat="1" applyFont="1" applyFill="1" applyBorder="1" applyAlignment="1"/>
    <xf numFmtId="167" fontId="14" fillId="0" borderId="4" xfId="3" applyNumberFormat="1" applyFont="1" applyFill="1" applyBorder="1" applyAlignment="1"/>
    <xf numFmtId="168" fontId="6" fillId="0" borderId="4" xfId="0" applyNumberFormat="1" applyFont="1" applyFill="1" applyBorder="1" applyAlignment="1"/>
    <xf numFmtId="0" fontId="6" fillId="0" borderId="2" xfId="0" applyFont="1" applyFill="1" applyBorder="1" applyAlignment="1">
      <alignment horizontal="center" wrapText="1"/>
    </xf>
    <xf numFmtId="166" fontId="5" fillId="0" borderId="0" xfId="0" applyNumberFormat="1" applyFont="1" applyFill="1" applyAlignment="1"/>
    <xf numFmtId="166" fontId="14" fillId="0" borderId="0" xfId="0" applyNumberFormat="1" applyFont="1" applyFill="1" applyAlignment="1"/>
    <xf numFmtId="164" fontId="5" fillId="0" borderId="0" xfId="0" applyNumberFormat="1" applyFont="1" applyFill="1" applyBorder="1" applyAlignment="1"/>
    <xf numFmtId="3" fontId="5" fillId="0" borderId="0" xfId="0" applyNumberFormat="1" applyFont="1" applyFill="1" applyBorder="1" applyAlignment="1"/>
    <xf numFmtId="164" fontId="9" fillId="3" borderId="4" xfId="0" applyNumberFormat="1" applyFont="1" applyFill="1" applyBorder="1" applyAlignment="1"/>
    <xf numFmtId="3" fontId="9" fillId="3" borderId="4" xfId="0" applyNumberFormat="1" applyFont="1" applyFill="1" applyBorder="1" applyAlignment="1"/>
    <xf numFmtId="3" fontId="10" fillId="0" borderId="0" xfId="0" applyNumberFormat="1" applyFont="1" applyFill="1" applyBorder="1" applyAlignment="1">
      <alignment horizontal="left" wrapText="1"/>
    </xf>
    <xf numFmtId="3" fontId="5" fillId="0" borderId="4" xfId="0" applyNumberFormat="1" applyFont="1" applyFill="1" applyBorder="1" applyAlignment="1"/>
    <xf numFmtId="0" fontId="5" fillId="0" borderId="0" xfId="0" applyFont="1" applyFill="1" applyAlignment="1">
      <alignment horizontal="center"/>
    </xf>
    <xf numFmtId="0" fontId="30" fillId="4" borderId="5" xfId="5" applyFont="1" applyFill="1" applyBorder="1" applyAlignment="1">
      <alignment horizontal="left" wrapText="1"/>
    </xf>
    <xf numFmtId="3" fontId="30" fillId="4" borderId="5" xfId="5" applyNumberFormat="1" applyFont="1" applyFill="1" applyBorder="1" applyAlignment="1">
      <alignment horizontal="right" wrapText="1"/>
    </xf>
    <xf numFmtId="3" fontId="45" fillId="0" borderId="5" xfId="1" applyNumberFormat="1" applyFont="1" applyFill="1" applyBorder="1" applyAlignment="1">
      <alignment horizontal="right" wrapText="1"/>
    </xf>
    <xf numFmtId="3" fontId="45" fillId="0" borderId="5" xfId="5" applyNumberFormat="1" applyFont="1" applyFill="1" applyBorder="1" applyAlignment="1">
      <alignment horizontal="right" wrapText="1"/>
    </xf>
    <xf numFmtId="3" fontId="45" fillId="5" borderId="5" xfId="5" applyNumberFormat="1" applyFont="1" applyFill="1" applyBorder="1" applyAlignment="1">
      <alignment horizontal="right" wrapText="1"/>
    </xf>
    <xf numFmtId="0" fontId="46" fillId="0" borderId="5" xfId="0" applyFont="1" applyFill="1" applyBorder="1" applyAlignment="1">
      <alignment wrapText="1"/>
    </xf>
    <xf numFmtId="3" fontId="47" fillId="0" borderId="5" xfId="5" applyNumberFormat="1" applyFont="1" applyFill="1" applyBorder="1" applyAlignment="1">
      <alignment horizontal="right" wrapText="1"/>
    </xf>
    <xf numFmtId="3" fontId="48" fillId="0" borderId="5" xfId="1" applyNumberFormat="1" applyFont="1" applyFill="1" applyBorder="1" applyAlignment="1">
      <alignment horizontal="right" wrapText="1"/>
    </xf>
    <xf numFmtId="3" fontId="48" fillId="0" borderId="5" xfId="5" applyNumberFormat="1" applyFont="1" applyFill="1" applyBorder="1" applyAlignment="1">
      <alignment horizontal="right" wrapText="1"/>
    </xf>
    <xf numFmtId="0" fontId="31" fillId="0" borderId="5" xfId="0" applyFont="1" applyFill="1" applyBorder="1" applyAlignment="1">
      <alignment wrapText="1"/>
    </xf>
    <xf numFmtId="3" fontId="31" fillId="0" borderId="5" xfId="9" applyNumberFormat="1" applyFont="1" applyFill="1" applyBorder="1" applyAlignment="1">
      <alignment horizontal="right"/>
    </xf>
    <xf numFmtId="3" fontId="46" fillId="0" borderId="5" xfId="9" applyNumberFormat="1" applyFont="1" applyFill="1" applyBorder="1" applyAlignment="1">
      <alignment horizontal="right"/>
    </xf>
    <xf numFmtId="3" fontId="45" fillId="5" borderId="5" xfId="1" applyNumberFormat="1" applyFont="1" applyFill="1" applyBorder="1" applyAlignment="1">
      <alignment horizontal="right" wrapText="1"/>
    </xf>
    <xf numFmtId="0" fontId="49" fillId="5" borderId="5" xfId="7" applyFont="1" applyFill="1" applyBorder="1" applyAlignment="1">
      <alignment horizontal="left" wrapText="1" shrinkToFit="1"/>
    </xf>
    <xf numFmtId="3" fontId="49" fillId="5" borderId="5" xfId="2" applyNumberFormat="1" applyFont="1" applyFill="1" applyBorder="1" applyAlignment="1"/>
    <xf numFmtId="3" fontId="48" fillId="5" borderId="5" xfId="1" applyNumberFormat="1" applyFont="1" applyFill="1" applyBorder="1" applyAlignment="1">
      <alignment horizontal="right" wrapText="1"/>
    </xf>
    <xf numFmtId="3" fontId="48" fillId="5" borderId="5" xfId="2" applyNumberFormat="1" applyFont="1" applyFill="1" applyBorder="1" applyAlignment="1"/>
    <xf numFmtId="3" fontId="45" fillId="5" borderId="5" xfId="2" applyNumberFormat="1" applyFont="1" applyFill="1" applyBorder="1" applyAlignment="1"/>
    <xf numFmtId="3" fontId="33" fillId="0" borderId="5" xfId="1" applyNumberFormat="1" applyFont="1" applyFill="1" applyBorder="1" applyAlignment="1">
      <alignment horizontal="justify" wrapText="1"/>
    </xf>
    <xf numFmtId="3" fontId="34" fillId="0" borderId="5" xfId="2" applyNumberFormat="1" applyFont="1" applyFill="1" applyBorder="1" applyAlignment="1"/>
    <xf numFmtId="3" fontId="50" fillId="0" borderId="5" xfId="2" applyNumberFormat="1" applyFont="1" applyFill="1" applyBorder="1" applyAlignment="1"/>
    <xf numFmtId="3" fontId="51" fillId="0" borderId="5" xfId="2" applyNumberFormat="1" applyFont="1" applyFill="1" applyBorder="1" applyAlignment="1"/>
    <xf numFmtId="3" fontId="33" fillId="0" borderId="5" xfId="1" applyNumberFormat="1" applyFont="1" applyFill="1" applyBorder="1" applyAlignment="1">
      <alignment horizontal="left" wrapText="1"/>
    </xf>
    <xf numFmtId="3" fontId="52" fillId="0" borderId="5" xfId="2" applyNumberFormat="1" applyFont="1" applyFill="1" applyBorder="1" applyAlignment="1"/>
    <xf numFmtId="3" fontId="33" fillId="0" borderId="5" xfId="0" applyNumberFormat="1" applyFont="1" applyFill="1" applyBorder="1" applyAlignment="1">
      <alignment horizontal="left" wrapText="1"/>
    </xf>
    <xf numFmtId="3" fontId="33" fillId="0" borderId="5" xfId="5" applyNumberFormat="1" applyFont="1" applyFill="1" applyBorder="1" applyAlignment="1">
      <alignment horizontal="justify" wrapText="1"/>
    </xf>
    <xf numFmtId="3" fontId="33" fillId="0" borderId="5" xfId="0" applyNumberFormat="1" applyFont="1" applyFill="1" applyBorder="1" applyAlignment="1">
      <alignment horizontal="justify" wrapText="1"/>
    </xf>
    <xf numFmtId="0" fontId="35" fillId="0" borderId="5" xfId="0" applyFont="1" applyFill="1" applyBorder="1" applyAlignment="1">
      <alignment wrapText="1"/>
    </xf>
    <xf numFmtId="3" fontId="53" fillId="0" borderId="5" xfId="2" applyNumberFormat="1" applyFont="1" applyFill="1" applyBorder="1" applyAlignment="1"/>
    <xf numFmtId="0" fontId="36" fillId="0" borderId="5" xfId="0" applyFont="1" applyFill="1" applyBorder="1" applyAlignment="1">
      <alignment wrapText="1"/>
    </xf>
    <xf numFmtId="3" fontId="54" fillId="0" borderId="5" xfId="2" applyNumberFormat="1" applyFont="1" applyFill="1" applyBorder="1" applyAlignment="1"/>
    <xf numFmtId="3" fontId="49" fillId="0" borderId="5" xfId="1" applyNumberFormat="1" applyFont="1" applyFill="1" applyBorder="1" applyAlignment="1">
      <alignment horizontal="left" wrapText="1"/>
    </xf>
    <xf numFmtId="3" fontId="33" fillId="0" borderId="5" xfId="0" applyNumberFormat="1" applyFont="1" applyFill="1" applyBorder="1" applyAlignment="1">
      <alignment wrapText="1"/>
    </xf>
    <xf numFmtId="3" fontId="33" fillId="0" borderId="5" xfId="4" applyNumberFormat="1" applyFont="1" applyFill="1" applyBorder="1" applyAlignment="1">
      <alignment horizontal="justify" wrapText="1"/>
    </xf>
    <xf numFmtId="3" fontId="34" fillId="0" borderId="5" xfId="1" applyNumberFormat="1" applyFont="1" applyFill="1" applyBorder="1" applyAlignment="1">
      <alignment horizontal="left" wrapText="1"/>
    </xf>
    <xf numFmtId="3" fontId="33" fillId="0" borderId="5" xfId="0" applyNumberFormat="1" applyFont="1" applyFill="1" applyBorder="1" applyAlignment="1">
      <alignment horizontal="justify"/>
    </xf>
    <xf numFmtId="3" fontId="55" fillId="0" borderId="5" xfId="2" applyNumberFormat="1" applyFont="1" applyFill="1" applyBorder="1" applyAlignment="1"/>
    <xf numFmtId="0" fontId="10" fillId="0" borderId="0" xfId="0" applyFont="1" applyFill="1" applyBorder="1" applyAlignment="1">
      <alignment wrapText="1"/>
    </xf>
    <xf numFmtId="3" fontId="45" fillId="0" borderId="0" xfId="1" applyNumberFormat="1" applyFont="1" applyFill="1" applyBorder="1" applyAlignment="1">
      <alignment horizontal="right" wrapText="1"/>
    </xf>
    <xf numFmtId="3" fontId="51" fillId="0" borderId="0" xfId="2" applyNumberFormat="1" applyFont="1" applyFill="1" applyBorder="1" applyAlignment="1"/>
    <xf numFmtId="167" fontId="14" fillId="0" borderId="0" xfId="3" applyNumberFormat="1" applyFont="1" applyFill="1" applyBorder="1" applyAlignment="1"/>
    <xf numFmtId="0" fontId="6" fillId="3" borderId="4" xfId="0" applyFont="1" applyFill="1" applyBorder="1" applyAlignment="1"/>
    <xf numFmtId="0" fontId="5" fillId="3" borderId="4" xfId="0" applyFont="1" applyFill="1" applyBorder="1" applyAlignment="1">
      <alignment wrapText="1"/>
    </xf>
    <xf numFmtId="167" fontId="9" fillId="3" borderId="4" xfId="3" applyNumberFormat="1" applyFont="1" applyFill="1" applyBorder="1" applyAlignment="1"/>
    <xf numFmtId="3" fontId="9" fillId="3" borderId="4" xfId="3" applyNumberFormat="1" applyFont="1" applyFill="1" applyBorder="1" applyAlignment="1"/>
    <xf numFmtId="0" fontId="30" fillId="4" borderId="4" xfId="5" applyFont="1" applyFill="1" applyBorder="1" applyAlignment="1">
      <alignment horizontal="left" wrapText="1"/>
    </xf>
    <xf numFmtId="3" fontId="30" fillId="4" borderId="4" xfId="5" applyNumberFormat="1" applyFont="1" applyFill="1" applyBorder="1" applyAlignment="1">
      <alignment horizontal="right" wrapText="1"/>
    </xf>
    <xf numFmtId="3" fontId="30" fillId="0" borderId="0" xfId="10" applyNumberFormat="1" applyFont="1" applyAlignment="1">
      <alignment horizontal="right" wrapText="1" indent="1" shrinkToFit="1"/>
    </xf>
    <xf numFmtId="3" fontId="16" fillId="0" borderId="0" xfId="0" applyNumberFormat="1" applyFont="1" applyFill="1" applyAlignment="1"/>
    <xf numFmtId="0" fontId="26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164" fontId="9" fillId="0" borderId="0" xfId="0" applyNumberFormat="1" applyFont="1" applyFill="1" applyBorder="1" applyAlignment="1"/>
    <xf numFmtId="167" fontId="37" fillId="0" borderId="4" xfId="3" applyNumberFormat="1" applyFont="1" applyFill="1" applyBorder="1" applyAlignment="1"/>
    <xf numFmtId="167" fontId="5" fillId="0" borderId="0" xfId="0" applyNumberFormat="1" applyFont="1"/>
    <xf numFmtId="0" fontId="5" fillId="0" borderId="0" xfId="0" applyFont="1" applyFill="1" applyBorder="1" applyAlignment="1">
      <alignment wrapText="1"/>
    </xf>
    <xf numFmtId="0" fontId="38" fillId="0" borderId="0" xfId="0" applyFont="1" applyFill="1" applyAlignment="1"/>
    <xf numFmtId="0" fontId="38" fillId="0" borderId="0" xfId="0" applyFont="1" applyFill="1" applyAlignment="1">
      <alignment wrapText="1"/>
    </xf>
    <xf numFmtId="0" fontId="32" fillId="0" borderId="0" xfId="0" applyFont="1" applyAlignment="1">
      <alignment vertical="center"/>
    </xf>
    <xf numFmtId="0" fontId="32" fillId="0" borderId="0" xfId="0" applyFont="1"/>
    <xf numFmtId="0" fontId="11" fillId="0" borderId="0" xfId="0" applyFont="1" applyFill="1"/>
    <xf numFmtId="0" fontId="44" fillId="0" borderId="0" xfId="0" applyFont="1" applyFill="1" applyAlignment="1"/>
    <xf numFmtId="0" fontId="58" fillId="0" borderId="0" xfId="0" applyFont="1" applyFill="1" applyAlignment="1"/>
    <xf numFmtId="0" fontId="57" fillId="0" borderId="0" xfId="0" applyFont="1" applyFill="1" applyAlignment="1"/>
    <xf numFmtId="0" fontId="56" fillId="0" borderId="0" xfId="0" applyFont="1" applyFill="1" applyAlignment="1"/>
    <xf numFmtId="0" fontId="59" fillId="0" borderId="0" xfId="0" applyFont="1" applyFill="1" applyAlignment="1"/>
    <xf numFmtId="0" fontId="40" fillId="0" borderId="0" xfId="0" applyFont="1" applyFill="1" applyAlignment="1"/>
    <xf numFmtId="3" fontId="62" fillId="0" borderId="0" xfId="0" applyNumberFormat="1" applyFont="1" applyFill="1" applyAlignment="1"/>
    <xf numFmtId="0" fontId="63" fillId="0" borderId="0" xfId="0" applyFont="1" applyFill="1" applyAlignment="1"/>
    <xf numFmtId="0" fontId="9" fillId="0" borderId="0" xfId="0" applyFont="1" applyAlignment="1">
      <alignment horizontal="center"/>
    </xf>
    <xf numFmtId="0" fontId="60" fillId="0" borderId="0" xfId="0" applyFont="1" applyFill="1" applyAlignment="1"/>
    <xf numFmtId="3" fontId="14" fillId="0" borderId="0" xfId="0" applyNumberFormat="1" applyFont="1"/>
    <xf numFmtId="0" fontId="12" fillId="0" borderId="0" xfId="0" applyFont="1" applyFill="1" applyAlignment="1"/>
    <xf numFmtId="3" fontId="30" fillId="0" borderId="0" xfId="260" applyNumberFormat="1" applyFont="1" applyFill="1">
      <alignment horizontal="right" wrapText="1"/>
    </xf>
    <xf numFmtId="0" fontId="44" fillId="0" borderId="0" xfId="0" applyFont="1" applyAlignment="1">
      <alignment wrapText="1"/>
    </xf>
    <xf numFmtId="3" fontId="44" fillId="0" borderId="0" xfId="0" applyNumberFormat="1" applyFont="1"/>
    <xf numFmtId="0" fontId="44" fillId="0" borderId="0" xfId="0" applyFont="1"/>
    <xf numFmtId="165" fontId="5" fillId="0" borderId="0" xfId="0" applyNumberFormat="1" applyFont="1" applyFill="1" applyBorder="1"/>
    <xf numFmtId="0" fontId="38" fillId="0" borderId="17" xfId="0" applyFont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166" fontId="5" fillId="0" borderId="4" xfId="0" applyNumberFormat="1" applyFont="1" applyBorder="1"/>
    <xf numFmtId="167" fontId="5" fillId="0" borderId="4" xfId="0" applyNumberFormat="1" applyFont="1" applyBorder="1"/>
    <xf numFmtId="164" fontId="5" fillId="0" borderId="4" xfId="0" applyNumberFormat="1" applyFont="1" applyBorder="1"/>
    <xf numFmtId="0" fontId="5" fillId="0" borderId="5" xfId="0" applyFont="1" applyBorder="1" applyAlignment="1">
      <alignment wrapText="1"/>
    </xf>
    <xf numFmtId="166" fontId="5" fillId="0" borderId="5" xfId="0" applyNumberFormat="1" applyFont="1" applyBorder="1"/>
    <xf numFmtId="167" fontId="5" fillId="0" borderId="5" xfId="0" applyNumberFormat="1" applyFont="1" applyBorder="1"/>
    <xf numFmtId="0" fontId="5" fillId="0" borderId="19" xfId="0" applyFont="1" applyBorder="1" applyAlignment="1">
      <alignment wrapText="1"/>
    </xf>
    <xf numFmtId="166" fontId="5" fillId="0" borderId="19" xfId="0" applyNumberFormat="1" applyFont="1" applyBorder="1"/>
    <xf numFmtId="167" fontId="5" fillId="0" borderId="19" xfId="0" applyNumberFormat="1" applyFont="1" applyBorder="1"/>
    <xf numFmtId="0" fontId="9" fillId="3" borderId="17" xfId="0" applyFont="1" applyFill="1" applyBorder="1" applyAlignment="1">
      <alignment wrapText="1"/>
    </xf>
    <xf numFmtId="166" fontId="12" fillId="3" borderId="17" xfId="0" applyNumberFormat="1" applyFont="1" applyFill="1" applyBorder="1"/>
    <xf numFmtId="167" fontId="9" fillId="3" borderId="17" xfId="0" applyNumberFormat="1" applyFont="1" applyFill="1" applyBorder="1"/>
    <xf numFmtId="166" fontId="9" fillId="3" borderId="17" xfId="0" applyNumberFormat="1" applyFont="1" applyFill="1" applyBorder="1"/>
    <xf numFmtId="164" fontId="9" fillId="3" borderId="17" xfId="0" applyNumberFormat="1" applyFont="1" applyFill="1" applyBorder="1"/>
    <xf numFmtId="3" fontId="5" fillId="0" borderId="0" xfId="0" applyNumberFormat="1" applyFont="1"/>
    <xf numFmtId="0" fontId="38" fillId="0" borderId="17" xfId="702" applyFont="1" applyBorder="1" applyAlignment="1">
      <alignment horizontal="center" vertical="center" wrapText="1"/>
    </xf>
    <xf numFmtId="0" fontId="5" fillId="0" borderId="4" xfId="702" applyFont="1" applyBorder="1" applyAlignment="1">
      <alignment wrapText="1"/>
    </xf>
    <xf numFmtId="0" fontId="111" fillId="0" borderId="5" xfId="702" applyFont="1" applyBorder="1" applyAlignment="1">
      <alignment horizontal="right" wrapText="1"/>
    </xf>
    <xf numFmtId="0" fontId="5" fillId="0" borderId="5" xfId="702" applyFont="1" applyBorder="1" applyAlignment="1">
      <alignment wrapText="1"/>
    </xf>
    <xf numFmtId="0" fontId="3" fillId="3" borderId="17" xfId="702" applyFont="1" applyFill="1" applyBorder="1" applyAlignment="1">
      <alignment wrapText="1"/>
    </xf>
    <xf numFmtId="0" fontId="37" fillId="3" borderId="20" xfId="702" applyFont="1" applyFill="1" applyBorder="1" applyAlignment="1">
      <alignment wrapText="1"/>
    </xf>
    <xf numFmtId="167" fontId="9" fillId="3" borderId="17" xfId="3" applyNumberFormat="1" applyFont="1" applyFill="1" applyBorder="1" applyAlignment="1">
      <alignment wrapText="1"/>
    </xf>
    <xf numFmtId="166" fontId="9" fillId="3" borderId="17" xfId="702" applyNumberFormat="1" applyFont="1" applyFill="1" applyBorder="1" applyAlignment="1">
      <alignment wrapText="1"/>
    </xf>
    <xf numFmtId="164" fontId="9" fillId="3" borderId="17" xfId="702" applyNumberFormat="1" applyFont="1" applyFill="1" applyBorder="1" applyAlignment="1">
      <alignment wrapText="1"/>
    </xf>
    <xf numFmtId="0" fontId="16" fillId="0" borderId="17" xfId="702" applyFont="1" applyBorder="1" applyAlignment="1">
      <alignment horizontal="center" vertical="center" wrapText="1"/>
    </xf>
    <xf numFmtId="0" fontId="14" fillId="0" borderId="4" xfId="702" applyFont="1" applyBorder="1" applyAlignment="1">
      <alignment wrapText="1"/>
    </xf>
    <xf numFmtId="3" fontId="14" fillId="0" borderId="4" xfId="702" applyNumberFormat="1" applyFont="1" applyBorder="1" applyAlignment="1">
      <alignment horizontal="right"/>
    </xf>
    <xf numFmtId="167" fontId="14" fillId="0" borderId="4" xfId="3" applyNumberFormat="1" applyFont="1" applyBorder="1"/>
    <xf numFmtId="167" fontId="5" fillId="0" borderId="4" xfId="3" applyNumberFormat="1" applyFont="1" applyBorder="1"/>
    <xf numFmtId="3" fontId="5" fillId="0" borderId="4" xfId="702" applyNumberFormat="1" applyFont="1" applyBorder="1"/>
    <xf numFmtId="164" fontId="5" fillId="0" borderId="4" xfId="702" applyNumberFormat="1" applyFont="1" applyBorder="1"/>
    <xf numFmtId="0" fontId="14" fillId="0" borderId="5" xfId="702" applyFont="1" applyBorder="1" applyAlignment="1">
      <alignment wrapText="1"/>
    </xf>
    <xf numFmtId="3" fontId="14" fillId="0" borderId="5" xfId="702" applyNumberFormat="1" applyFont="1" applyBorder="1" applyAlignment="1">
      <alignment horizontal="right"/>
    </xf>
    <xf numFmtId="167" fontId="14" fillId="0" borderId="5" xfId="3" applyNumberFormat="1" applyFont="1" applyBorder="1"/>
    <xf numFmtId="167" fontId="5" fillId="0" borderId="5" xfId="3" applyNumberFormat="1" applyFont="1" applyBorder="1"/>
    <xf numFmtId="3" fontId="5" fillId="0" borderId="5" xfId="702" applyNumberFormat="1" applyFont="1" applyBorder="1"/>
    <xf numFmtId="164" fontId="5" fillId="0" borderId="5" xfId="702" applyNumberFormat="1" applyFont="1" applyBorder="1"/>
    <xf numFmtId="0" fontId="14" fillId="0" borderId="5" xfId="702" applyFont="1" applyBorder="1" applyAlignment="1">
      <alignment vertical="center" wrapText="1"/>
    </xf>
    <xf numFmtId="0" fontId="14" fillId="0" borderId="5" xfId="702" applyFont="1" applyBorder="1" applyAlignment="1">
      <alignment vertical="top" wrapText="1"/>
    </xf>
    <xf numFmtId="3" fontId="14" fillId="0" borderId="19" xfId="702" applyNumberFormat="1" applyFont="1" applyBorder="1" applyAlignment="1">
      <alignment horizontal="right"/>
    </xf>
    <xf numFmtId="167" fontId="14" fillId="0" borderId="19" xfId="3" applyNumberFormat="1" applyFont="1" applyBorder="1"/>
    <xf numFmtId="167" fontId="5" fillId="0" borderId="19" xfId="3" applyNumberFormat="1" applyFont="1" applyBorder="1"/>
    <xf numFmtId="3" fontId="5" fillId="0" borderId="19" xfId="702" applyNumberFormat="1" applyFont="1" applyBorder="1"/>
    <xf numFmtId="164" fontId="5" fillId="0" borderId="19" xfId="702" applyNumberFormat="1" applyFont="1" applyBorder="1"/>
    <xf numFmtId="0" fontId="6" fillId="3" borderId="17" xfId="702" applyFont="1" applyFill="1" applyBorder="1" applyAlignment="1">
      <alignment wrapText="1"/>
    </xf>
    <xf numFmtId="3" fontId="6" fillId="3" borderId="17" xfId="702" applyNumberFormat="1" applyFont="1" applyFill="1" applyBorder="1"/>
    <xf numFmtId="167" fontId="12" fillId="3" borderId="17" xfId="3" applyNumberFormat="1" applyFont="1" applyFill="1" applyBorder="1"/>
    <xf numFmtId="167" fontId="3" fillId="3" borderId="17" xfId="3" applyNumberFormat="1" applyFont="1" applyFill="1" applyBorder="1"/>
    <xf numFmtId="3" fontId="9" fillId="3" borderId="17" xfId="702" applyNumberFormat="1" applyFont="1" applyFill="1" applyBorder="1"/>
    <xf numFmtId="164" fontId="9" fillId="3" borderId="17" xfId="702" applyNumberFormat="1" applyFont="1" applyFill="1" applyBorder="1"/>
    <xf numFmtId="0" fontId="72" fillId="0" borderId="0" xfId="702"/>
    <xf numFmtId="0" fontId="16" fillId="0" borderId="4" xfId="702" applyFont="1" applyBorder="1" applyAlignment="1">
      <alignment horizontal="center" vertical="center" wrapText="1"/>
    </xf>
    <xf numFmtId="3" fontId="72" fillId="0" borderId="0" xfId="702" applyNumberFormat="1" applyAlignment="1">
      <alignment vertical="top"/>
    </xf>
    <xf numFmtId="0" fontId="46" fillId="0" borderId="21" xfId="703" quotePrefix="1" applyNumberFormat="1" applyFont="1" applyFill="1" applyBorder="1" applyAlignment="1">
      <alignment horizontal="left" vertical="center" wrapText="1"/>
    </xf>
    <xf numFmtId="0" fontId="117" fillId="0" borderId="21" xfId="703" quotePrefix="1" applyNumberFormat="1" applyFont="1" applyFill="1" applyBorder="1" applyAlignment="1">
      <alignment horizontal="left" vertical="center" wrapText="1"/>
    </xf>
    <xf numFmtId="0" fontId="49" fillId="0" borderId="21" xfId="703" quotePrefix="1" applyNumberFormat="1" applyFont="1" applyFill="1" applyBorder="1" applyAlignment="1">
      <alignment horizontal="left" vertical="center" wrapText="1"/>
    </xf>
    <xf numFmtId="0" fontId="123" fillId="3" borderId="5" xfId="5" applyFont="1" applyFill="1" applyBorder="1" applyAlignment="1">
      <alignment horizontal="left" wrapText="1"/>
    </xf>
    <xf numFmtId="3" fontId="123" fillId="3" borderId="5" xfId="5" applyNumberFormat="1" applyFont="1" applyFill="1" applyBorder="1" applyAlignment="1">
      <alignment horizontal="right" wrapText="1"/>
    </xf>
    <xf numFmtId="3" fontId="71" fillId="3" borderId="5" xfId="5" applyNumberFormat="1" applyFont="1" applyFill="1" applyBorder="1" applyAlignment="1">
      <alignment horizontal="right" wrapText="1"/>
    </xf>
    <xf numFmtId="0" fontId="12" fillId="3" borderId="5" xfId="702" applyFont="1" applyFill="1" applyBorder="1" applyAlignment="1">
      <alignment wrapText="1"/>
    </xf>
    <xf numFmtId="165" fontId="12" fillId="3" borderId="5" xfId="702" applyNumberFormat="1" applyFont="1" applyFill="1" applyBorder="1" applyAlignment="1">
      <alignment horizontal="right" wrapText="1"/>
    </xf>
    <xf numFmtId="0" fontId="30" fillId="3" borderId="4" xfId="10" applyNumberFormat="1" applyFont="1" applyFill="1" applyBorder="1" applyAlignment="1">
      <alignment horizontal="left" wrapText="1" indent="2" shrinkToFit="1"/>
    </xf>
    <xf numFmtId="3" fontId="23" fillId="3" borderId="4" xfId="0" applyNumberFormat="1" applyFont="1" applyFill="1" applyBorder="1" applyAlignment="1">
      <alignment horizontal="right" wrapText="1"/>
    </xf>
    <xf numFmtId="167" fontId="9" fillId="3" borderId="4" xfId="0" applyNumberFormat="1" applyFont="1" applyFill="1" applyBorder="1" applyAlignment="1">
      <alignment wrapText="1"/>
    </xf>
    <xf numFmtId="0" fontId="125" fillId="0" borderId="5" xfId="10" applyNumberFormat="1" applyFont="1" applyBorder="1" applyAlignment="1">
      <alignment horizontal="left" wrapText="1" indent="3" shrinkToFit="1"/>
    </xf>
    <xf numFmtId="3" fontId="23" fillId="0" borderId="5" xfId="0" applyNumberFormat="1" applyFont="1" applyBorder="1" applyAlignment="1">
      <alignment horizontal="right" wrapText="1"/>
    </xf>
    <xf numFmtId="3" fontId="21" fillId="0" borderId="5" xfId="0" applyNumberFormat="1" applyFont="1" applyBorder="1" applyAlignment="1">
      <alignment horizontal="right" wrapText="1"/>
    </xf>
    <xf numFmtId="0" fontId="32" fillId="0" borderId="5" xfId="10" applyNumberFormat="1" applyFont="1" applyBorder="1" applyAlignment="1">
      <alignment horizontal="left" wrapText="1" indent="5" shrinkToFit="1"/>
    </xf>
    <xf numFmtId="0" fontId="32" fillId="0" borderId="5" xfId="10" applyNumberFormat="1" applyFont="1" applyBorder="1" applyAlignment="1">
      <alignment horizontal="left" wrapText="1" indent="6" shrinkToFit="1"/>
    </xf>
    <xf numFmtId="0" fontId="32" fillId="0" borderId="5" xfId="10" quotePrefix="1" applyNumberFormat="1" applyFont="1" applyBorder="1" applyAlignment="1">
      <alignment horizontal="left" wrapText="1" indent="6" shrinkToFit="1"/>
    </xf>
    <xf numFmtId="0" fontId="33" fillId="0" borderId="5" xfId="10" applyNumberFormat="1" applyFont="1" applyBorder="1" applyAlignment="1">
      <alignment horizontal="left" wrapText="1" indent="3" shrinkToFit="1"/>
    </xf>
    <xf numFmtId="0" fontId="32" fillId="0" borderId="5" xfId="10" applyNumberFormat="1" applyFont="1" applyBorder="1" applyAlignment="1">
      <alignment horizontal="left" wrapText="1" indent="4" shrinkToFit="1"/>
    </xf>
    <xf numFmtId="3" fontId="126" fillId="0" borderId="5" xfId="10" applyNumberFormat="1" applyFont="1" applyBorder="1" applyAlignment="1">
      <alignment wrapText="1" shrinkToFit="1"/>
    </xf>
    <xf numFmtId="3" fontId="23" fillId="3" borderId="22" xfId="0" applyNumberFormat="1" applyFont="1" applyFill="1" applyBorder="1" applyAlignment="1">
      <alignment horizontal="right" wrapText="1"/>
    </xf>
    <xf numFmtId="3" fontId="23" fillId="0" borderId="23" xfId="0" applyNumberFormat="1" applyFont="1" applyBorder="1" applyAlignment="1">
      <alignment horizontal="right" wrapText="1"/>
    </xf>
    <xf numFmtId="3" fontId="23" fillId="3" borderId="4" xfId="0" applyNumberFormat="1" applyFont="1" applyFill="1" applyBorder="1" applyAlignment="1">
      <alignment horizontal="right"/>
    </xf>
    <xf numFmtId="3" fontId="128" fillId="0" borderId="5" xfId="10" applyNumberFormat="1" applyFont="1" applyBorder="1" applyAlignment="1">
      <alignment wrapText="1" shrinkToFit="1"/>
    </xf>
    <xf numFmtId="3" fontId="21" fillId="0" borderId="5" xfId="10" applyNumberFormat="1" applyFont="1" applyBorder="1" applyAlignment="1">
      <alignment wrapText="1" shrinkToFit="1"/>
    </xf>
    <xf numFmtId="3" fontId="127" fillId="0" borderId="5" xfId="10" applyNumberFormat="1" applyFont="1" applyBorder="1" applyAlignment="1">
      <alignment wrapText="1" shrinkToFit="1"/>
    </xf>
    <xf numFmtId="0" fontId="26" fillId="0" borderId="0" xfId="0" applyFont="1" applyFill="1" applyBorder="1" applyAlignment="1">
      <alignment horizontal="center" wrapText="1"/>
    </xf>
    <xf numFmtId="164" fontId="5" fillId="0" borderId="5" xfId="0" applyNumberFormat="1" applyFont="1" applyBorder="1"/>
    <xf numFmtId="164" fontId="5" fillId="0" borderId="19" xfId="0" applyNumberFormat="1" applyFont="1" applyBorder="1"/>
    <xf numFmtId="0" fontId="11" fillId="0" borderId="0" xfId="0" applyFont="1" applyAlignment="1">
      <alignment wrapText="1"/>
    </xf>
    <xf numFmtId="167" fontId="11" fillId="0" borderId="0" xfId="0" applyNumberFormat="1" applyFont="1"/>
    <xf numFmtId="0" fontId="11" fillId="0" borderId="0" xfId="0" applyFont="1"/>
    <xf numFmtId="167" fontId="129" fillId="0" borderId="0" xfId="260" applyNumberFormat="1" applyFont="1">
      <alignment horizontal="right" wrapText="1"/>
    </xf>
    <xf numFmtId="166" fontId="5" fillId="0" borderId="4" xfId="702" applyNumberFormat="1" applyFont="1" applyBorder="1"/>
    <xf numFmtId="167" fontId="5" fillId="0" borderId="4" xfId="702" applyNumberFormat="1" applyFont="1" applyBorder="1"/>
    <xf numFmtId="166" fontId="4" fillId="0" borderId="5" xfId="702" applyNumberFormat="1" applyFont="1" applyBorder="1"/>
    <xf numFmtId="167" fontId="5" fillId="0" borderId="5" xfId="702" applyNumberFormat="1" applyFont="1" applyBorder="1"/>
    <xf numFmtId="3" fontId="4" fillId="0" borderId="5" xfId="702" applyNumberFormat="1" applyFont="1" applyBorder="1"/>
    <xf numFmtId="166" fontId="5" fillId="0" borderId="5" xfId="702" applyNumberFormat="1" applyFont="1" applyBorder="1"/>
    <xf numFmtId="166" fontId="11" fillId="0" borderId="5" xfId="702" applyNumberFormat="1" applyFont="1" applyBorder="1"/>
    <xf numFmtId="167" fontId="11" fillId="0" borderId="5" xfId="702" applyNumberFormat="1" applyFont="1" applyBorder="1"/>
    <xf numFmtId="167" fontId="11" fillId="0" borderId="5" xfId="702" applyNumberFormat="1" applyFont="1" applyBorder="1" applyAlignment="1">
      <alignment horizontal="right"/>
    </xf>
    <xf numFmtId="167" fontId="4" fillId="0" borderId="5" xfId="702" applyNumberFormat="1" applyFont="1" applyBorder="1"/>
    <xf numFmtId="166" fontId="6" fillId="3" borderId="17" xfId="702" applyNumberFormat="1" applyFont="1" applyFill="1" applyBorder="1"/>
    <xf numFmtId="167" fontId="3" fillId="3" borderId="17" xfId="702" applyNumberFormat="1" applyFont="1" applyFill="1" applyBorder="1"/>
    <xf numFmtId="0" fontId="7" fillId="0" borderId="0" xfId="0" applyFont="1" applyAlignment="1">
      <alignment horizontal="center" wrapText="1"/>
    </xf>
    <xf numFmtId="164" fontId="5" fillId="0" borderId="0" xfId="0" applyNumberFormat="1" applyFont="1"/>
    <xf numFmtId="3" fontId="9" fillId="3" borderId="17" xfId="3" applyNumberFormat="1" applyFont="1" applyFill="1" applyBorder="1"/>
    <xf numFmtId="167" fontId="9" fillId="3" borderId="17" xfId="702" applyNumberFormat="1" applyFont="1" applyFill="1" applyBorder="1"/>
    <xf numFmtId="167" fontId="9" fillId="3" borderId="19" xfId="702" applyNumberFormat="1" applyFont="1" applyFill="1" applyBorder="1"/>
    <xf numFmtId="166" fontId="5" fillId="0" borderId="0" xfId="702" applyNumberFormat="1" applyFont="1"/>
    <xf numFmtId="164" fontId="5" fillId="0" borderId="0" xfId="702" applyNumberFormat="1" applyFont="1"/>
    <xf numFmtId="0" fontId="5" fillId="0" borderId="0" xfId="702" applyFont="1"/>
    <xf numFmtId="0" fontId="11" fillId="0" borderId="0" xfId="702" applyFont="1" applyAlignment="1">
      <alignment wrapText="1"/>
    </xf>
    <xf numFmtId="0" fontId="11" fillId="0" borderId="0" xfId="702" applyFont="1"/>
    <xf numFmtId="0" fontId="3" fillId="0" borderId="0" xfId="0" applyFont="1"/>
    <xf numFmtId="3" fontId="14" fillId="0" borderId="5" xfId="702" applyNumberFormat="1" applyFont="1" applyBorder="1" applyAlignment="1">
      <alignment horizontal="right" wrapText="1"/>
    </xf>
    <xf numFmtId="0" fontId="14" fillId="0" borderId="19" xfId="702" applyFont="1" applyBorder="1" applyAlignment="1">
      <alignment vertical="top" wrapText="1"/>
    </xf>
    <xf numFmtId="0" fontId="26" fillId="0" borderId="0" xfId="0" applyFont="1" applyAlignment="1">
      <alignment horizontal="center" wrapText="1"/>
    </xf>
    <xf numFmtId="0" fontId="68" fillId="0" borderId="0" xfId="0" applyFont="1" applyAlignment="1">
      <alignment horizontal="center" wrapText="1"/>
    </xf>
    <xf numFmtId="3" fontId="33" fillId="0" borderId="5" xfId="1" applyNumberFormat="1" applyFont="1" applyBorder="1" applyAlignment="1">
      <alignment horizontal="justify" wrapText="1"/>
    </xf>
    <xf numFmtId="3" fontId="34" fillId="0" borderId="5" xfId="2" applyNumberFormat="1" applyFont="1" applyBorder="1"/>
    <xf numFmtId="167" fontId="18" fillId="0" borderId="5" xfId="3" applyNumberFormat="1" applyFont="1" applyBorder="1"/>
    <xf numFmtId="167" fontId="41" fillId="0" borderId="5" xfId="3" applyNumberFormat="1" applyFont="1" applyBorder="1"/>
    <xf numFmtId="3" fontId="64" fillId="0" borderId="5" xfId="2" applyNumberFormat="1" applyFont="1" applyBorder="1"/>
    <xf numFmtId="164" fontId="41" fillId="0" borderId="5" xfId="702" applyNumberFormat="1" applyFont="1" applyBorder="1" applyAlignment="1">
      <alignment horizontal="right"/>
    </xf>
    <xf numFmtId="3" fontId="45" fillId="0" borderId="5" xfId="1" applyNumberFormat="1" applyFont="1" applyBorder="1" applyAlignment="1">
      <alignment horizontal="right" wrapText="1"/>
    </xf>
    <xf numFmtId="167" fontId="112" fillId="0" borderId="5" xfId="3" applyNumberFormat="1" applyFont="1" applyBorder="1"/>
    <xf numFmtId="167" fontId="10" fillId="0" borderId="5" xfId="3" applyNumberFormat="1" applyFont="1" applyBorder="1"/>
    <xf numFmtId="0" fontId="49" fillId="0" borderId="5" xfId="10" quotePrefix="1" applyNumberFormat="1" applyFont="1" applyBorder="1" applyAlignment="1">
      <alignment horizontal="left" vertical="center" wrapText="1"/>
    </xf>
    <xf numFmtId="3" fontId="49" fillId="0" borderId="5" xfId="2" applyNumberFormat="1" applyFont="1" applyBorder="1"/>
    <xf numFmtId="167" fontId="113" fillId="0" borderId="5" xfId="3" applyNumberFormat="1" applyFont="1" applyBorder="1"/>
    <xf numFmtId="3" fontId="33" fillId="0" borderId="5" xfId="1" applyNumberFormat="1" applyFont="1" applyBorder="1" applyAlignment="1">
      <alignment horizontal="left" wrapText="1"/>
    </xf>
    <xf numFmtId="167" fontId="16" fillId="0" borderId="5" xfId="3" applyNumberFormat="1" applyFont="1" applyBorder="1"/>
    <xf numFmtId="3" fontId="51" fillId="0" borderId="5" xfId="2" applyNumberFormat="1" applyFont="1" applyBorder="1"/>
    <xf numFmtId="3" fontId="48" fillId="0" borderId="5" xfId="1" applyNumberFormat="1" applyFont="1" applyBorder="1" applyAlignment="1">
      <alignment horizontal="right" wrapText="1"/>
    </xf>
    <xf numFmtId="3" fontId="52" fillId="0" borderId="5" xfId="2" applyNumberFormat="1" applyFont="1" applyBorder="1"/>
    <xf numFmtId="167" fontId="56" fillId="0" borderId="5" xfId="3" applyNumberFormat="1" applyFont="1" applyBorder="1"/>
    <xf numFmtId="3" fontId="33" fillId="0" borderId="5" xfId="702" applyNumberFormat="1" applyFont="1" applyBorder="1" applyAlignment="1">
      <alignment horizontal="left" wrapText="1"/>
    </xf>
    <xf numFmtId="3" fontId="33" fillId="0" borderId="5" xfId="5" applyNumberFormat="1" applyFont="1" applyBorder="1" applyAlignment="1">
      <alignment horizontal="justify" wrapText="1"/>
    </xf>
    <xf numFmtId="167" fontId="114" fillId="0" borderId="5" xfId="3" applyNumberFormat="1" applyFont="1" applyBorder="1"/>
    <xf numFmtId="3" fontId="33" fillId="0" borderId="5" xfId="702" applyNumberFormat="1" applyFont="1" applyBorder="1" applyAlignment="1">
      <alignment horizontal="justify" wrapText="1"/>
    </xf>
    <xf numFmtId="167" fontId="115" fillId="0" borderId="5" xfId="3" applyNumberFormat="1" applyFont="1" applyBorder="1"/>
    <xf numFmtId="0" fontId="46" fillId="0" borderId="5" xfId="10" quotePrefix="1" applyNumberFormat="1" applyFont="1" applyBorder="1" applyAlignment="1">
      <alignment horizontal="left" vertical="center" wrapText="1"/>
    </xf>
    <xf numFmtId="3" fontId="46" fillId="0" borderId="5" xfId="10" quotePrefix="1" applyNumberFormat="1" applyFont="1" applyBorder="1" applyAlignment="1">
      <alignment horizontal="right" wrapText="1"/>
    </xf>
    <xf numFmtId="167" fontId="58" fillId="0" borderId="5" xfId="3" applyNumberFormat="1" applyFont="1" applyBorder="1"/>
    <xf numFmtId="0" fontId="36" fillId="0" borderId="5" xfId="702" applyFont="1" applyBorder="1" applyAlignment="1">
      <alignment wrapText="1"/>
    </xf>
    <xf numFmtId="3" fontId="46" fillId="0" borderId="5" xfId="2" applyNumberFormat="1" applyFont="1" applyBorder="1"/>
    <xf numFmtId="167" fontId="116" fillId="0" borderId="5" xfId="3" applyNumberFormat="1" applyFont="1" applyBorder="1"/>
    <xf numFmtId="167" fontId="44" fillId="0" borderId="5" xfId="3" applyNumberFormat="1" applyFont="1" applyBorder="1"/>
    <xf numFmtId="3" fontId="117" fillId="0" borderId="5" xfId="2" applyNumberFormat="1" applyFont="1" applyBorder="1"/>
    <xf numFmtId="3" fontId="53" fillId="0" borderId="5" xfId="2" applyNumberFormat="1" applyFont="1" applyBorder="1"/>
    <xf numFmtId="167" fontId="130" fillId="0" borderId="5" xfId="3" applyNumberFormat="1" applyFont="1" applyBorder="1"/>
    <xf numFmtId="164" fontId="130" fillId="0" borderId="5" xfId="702" applyNumberFormat="1" applyFont="1" applyBorder="1" applyAlignment="1">
      <alignment horizontal="right"/>
    </xf>
    <xf numFmtId="3" fontId="49" fillId="0" borderId="5" xfId="1" applyNumberFormat="1" applyFont="1" applyBorder="1" applyAlignment="1">
      <alignment horizontal="left" wrapText="1"/>
    </xf>
    <xf numFmtId="167" fontId="57" fillId="0" borderId="5" xfId="3" applyNumberFormat="1" applyFont="1" applyBorder="1"/>
    <xf numFmtId="167" fontId="118" fillId="0" borderId="5" xfId="3" applyNumberFormat="1" applyFont="1" applyBorder="1"/>
    <xf numFmtId="167" fontId="119" fillId="0" borderId="5" xfId="3" applyNumberFormat="1" applyFont="1" applyBorder="1"/>
    <xf numFmtId="167" fontId="120" fillId="0" borderId="5" xfId="3" applyNumberFormat="1" applyFont="1" applyBorder="1"/>
    <xf numFmtId="3" fontId="33" fillId="0" borderId="5" xfId="702" applyNumberFormat="1" applyFont="1" applyBorder="1" applyAlignment="1">
      <alignment wrapText="1"/>
    </xf>
    <xf numFmtId="167" fontId="121" fillId="0" borderId="5" xfId="3" applyNumberFormat="1" applyFont="1" applyBorder="1"/>
    <xf numFmtId="0" fontId="46" fillId="0" borderId="21" xfId="210" quotePrefix="1" applyNumberFormat="1" applyFont="1" applyFill="1" applyBorder="1" applyAlignment="1">
      <alignment horizontal="left" vertical="center" wrapText="1"/>
    </xf>
    <xf numFmtId="0" fontId="49" fillId="0" borderId="21" xfId="210" quotePrefix="1" applyNumberFormat="1" applyFont="1" applyFill="1" applyBorder="1" applyAlignment="1">
      <alignment horizontal="left" vertical="center" wrapText="1"/>
    </xf>
    <xf numFmtId="3" fontId="33" fillId="0" borderId="5" xfId="4" applyNumberFormat="1" applyFont="1" applyBorder="1"/>
    <xf numFmtId="3" fontId="34" fillId="0" borderId="5" xfId="1" applyNumberFormat="1" applyFont="1" applyBorder="1" applyAlignment="1">
      <alignment horizontal="left" wrapText="1"/>
    </xf>
    <xf numFmtId="167" fontId="122" fillId="0" borderId="5" xfId="3" applyNumberFormat="1" applyFont="1" applyBorder="1"/>
    <xf numFmtId="3" fontId="33" fillId="0" borderId="5" xfId="702" applyNumberFormat="1" applyFont="1" applyBorder="1" applyAlignment="1">
      <alignment horizontal="justify"/>
    </xf>
    <xf numFmtId="0" fontId="30" fillId="0" borderId="21" xfId="210" quotePrefix="1" applyNumberFormat="1" applyFont="1" applyFill="1" applyBorder="1" applyAlignment="1">
      <alignment horizontal="left" vertical="center" wrapText="1"/>
    </xf>
    <xf numFmtId="0" fontId="45" fillId="0" borderId="21" xfId="210" quotePrefix="1" applyNumberFormat="1" applyFont="1" applyFill="1" applyBorder="1" applyAlignment="1">
      <alignment horizontal="right" vertical="center" wrapText="1"/>
    </xf>
    <xf numFmtId="3" fontId="49" fillId="0" borderId="5" xfId="1" applyNumberFormat="1" applyFont="1" applyBorder="1" applyAlignment="1">
      <alignment horizontal="right" wrapText="1"/>
    </xf>
    <xf numFmtId="0" fontId="49" fillId="0" borderId="21" xfId="210" quotePrefix="1" applyNumberFormat="1" applyFont="1" applyFill="1" applyBorder="1" applyAlignment="1">
      <alignment horizontal="right" vertical="center" wrapText="1"/>
    </xf>
    <xf numFmtId="0" fontId="49" fillId="0" borderId="21" xfId="69" quotePrefix="1" applyNumberFormat="1" applyFont="1" applyFill="1" applyBorder="1" applyAlignment="1">
      <alignment horizontal="right" vertical="center" wrapText="1"/>
    </xf>
    <xf numFmtId="0" fontId="117" fillId="0" borderId="21" xfId="210" quotePrefix="1" applyNumberFormat="1" applyFont="1" applyFill="1" applyBorder="1" applyAlignment="1">
      <alignment horizontal="right" vertical="center" wrapText="1"/>
    </xf>
    <xf numFmtId="167" fontId="14" fillId="3" borderId="5" xfId="3" applyNumberFormat="1" applyFont="1" applyFill="1" applyBorder="1"/>
    <xf numFmtId="164" fontId="70" fillId="3" borderId="5" xfId="702" applyNumberFormat="1" applyFont="1" applyFill="1" applyBorder="1"/>
    <xf numFmtId="164" fontId="61" fillId="3" borderId="5" xfId="702" applyNumberFormat="1" applyFont="1" applyFill="1" applyBorder="1"/>
    <xf numFmtId="3" fontId="45" fillId="0" borderId="5" xfId="5" applyNumberFormat="1" applyFont="1" applyBorder="1" applyAlignment="1">
      <alignment horizontal="right" wrapText="1"/>
    </xf>
    <xf numFmtId="3" fontId="65" fillId="0" borderId="5" xfId="5" applyNumberFormat="1" applyFont="1" applyBorder="1" applyAlignment="1">
      <alignment horizontal="right" wrapText="1"/>
    </xf>
    <xf numFmtId="164" fontId="41" fillId="0" borderId="5" xfId="702" applyNumberFormat="1" applyFont="1" applyBorder="1"/>
    <xf numFmtId="3" fontId="58" fillId="0" borderId="5" xfId="702" applyNumberFormat="1" applyFont="1" applyBorder="1" applyAlignment="1">
      <alignment horizontal="right" wrapText="1"/>
    </xf>
    <xf numFmtId="3" fontId="56" fillId="0" borderId="5" xfId="702" applyNumberFormat="1" applyFont="1" applyBorder="1" applyAlignment="1">
      <alignment horizontal="right" wrapText="1"/>
    </xf>
    <xf numFmtId="3" fontId="31" fillId="0" borderId="5" xfId="9" applyNumberFormat="1" applyFont="1" applyBorder="1" applyAlignment="1">
      <alignment horizontal="right"/>
    </xf>
    <xf numFmtId="167" fontId="40" fillId="0" borderId="5" xfId="3" applyNumberFormat="1" applyFont="1" applyBorder="1"/>
    <xf numFmtId="3" fontId="9" fillId="3" borderId="5" xfId="3" applyNumberFormat="1" applyFont="1" applyFill="1" applyBorder="1"/>
    <xf numFmtId="3" fontId="70" fillId="3" borderId="5" xfId="3" applyNumberFormat="1" applyFont="1" applyFill="1" applyBorder="1"/>
    <xf numFmtId="167" fontId="12" fillId="3" borderId="5" xfId="3" applyNumberFormat="1" applyFont="1" applyFill="1" applyBorder="1"/>
    <xf numFmtId="3" fontId="71" fillId="0" borderId="5" xfId="5" applyNumberFormat="1" applyFont="1" applyBorder="1" applyAlignment="1">
      <alignment horizontal="right" wrapText="1"/>
    </xf>
    <xf numFmtId="0" fontId="49" fillId="0" borderId="5" xfId="7" applyFont="1" applyBorder="1" applyAlignment="1">
      <alignment horizontal="left" wrapText="1" shrinkToFit="1"/>
    </xf>
    <xf numFmtId="167" fontId="63" fillId="0" borderId="5" xfId="3" applyNumberFormat="1" applyFont="1" applyBorder="1"/>
    <xf numFmtId="3" fontId="65" fillId="0" borderId="5" xfId="2" applyNumberFormat="1" applyFont="1" applyBorder="1"/>
    <xf numFmtId="3" fontId="48" fillId="0" borderId="5" xfId="2" applyNumberFormat="1" applyFont="1" applyBorder="1"/>
    <xf numFmtId="3" fontId="71" fillId="0" borderId="5" xfId="2" applyNumberFormat="1" applyFont="1" applyBorder="1"/>
    <xf numFmtId="167" fontId="124" fillId="0" borderId="5" xfId="3" applyNumberFormat="1" applyFont="1" applyBorder="1"/>
    <xf numFmtId="3" fontId="71" fillId="0" borderId="0" xfId="1" applyNumberFormat="1" applyFont="1" applyAlignment="1">
      <alignment horizontal="right" wrapText="1"/>
    </xf>
    <xf numFmtId="3" fontId="71" fillId="0" borderId="0" xfId="2" applyNumberFormat="1" applyFont="1"/>
    <xf numFmtId="167" fontId="4" fillId="0" borderId="0" xfId="3" applyNumberFormat="1" applyFont="1"/>
    <xf numFmtId="167" fontId="41" fillId="0" borderId="0" xfId="3" applyNumberFormat="1" applyFont="1"/>
    <xf numFmtId="165" fontId="114" fillId="0" borderId="0" xfId="0" applyNumberFormat="1" applyFont="1" applyAlignment="1">
      <alignment horizontal="left" wrapText="1"/>
    </xf>
    <xf numFmtId="3" fontId="114" fillId="0" borderId="0" xfId="0" applyNumberFormat="1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9" fillId="0" borderId="0" xfId="0" applyFont="1" applyAlignment="1">
      <alignment horizontal="left" wrapText="1"/>
    </xf>
    <xf numFmtId="3" fontId="38" fillId="0" borderId="0" xfId="0" applyNumberFormat="1" applyFont="1"/>
    <xf numFmtId="164" fontId="60" fillId="0" borderId="0" xfId="0" applyNumberFormat="1" applyFont="1"/>
    <xf numFmtId="0" fontId="9" fillId="3" borderId="25" xfId="702" applyFont="1" applyFill="1" applyBorder="1" applyAlignment="1">
      <alignment wrapText="1"/>
    </xf>
    <xf numFmtId="0" fontId="5" fillId="0" borderId="0" xfId="702" applyFont="1" applyAlignment="1">
      <alignment wrapText="1"/>
    </xf>
    <xf numFmtId="165" fontId="9" fillId="0" borderId="0" xfId="3" applyNumberFormat="1" applyFont="1"/>
    <xf numFmtId="167" fontId="9" fillId="0" borderId="0" xfId="3" applyNumberFormat="1" applyFont="1"/>
    <xf numFmtId="167" fontId="60" fillId="0" borderId="0" xfId="3" applyNumberFormat="1" applyFont="1"/>
    <xf numFmtId="167" fontId="61" fillId="0" borderId="0" xfId="3" applyNumberFormat="1" applyFont="1"/>
    <xf numFmtId="3" fontId="61" fillId="0" borderId="0" xfId="702" applyNumberFormat="1" applyFont="1"/>
    <xf numFmtId="164" fontId="61" fillId="0" borderId="0" xfId="702" applyNumberFormat="1" applyFont="1"/>
    <xf numFmtId="3" fontId="9" fillId="0" borderId="0" xfId="3" applyNumberFormat="1" applyFont="1"/>
    <xf numFmtId="167" fontId="67" fillId="0" borderId="0" xfId="3" applyNumberFormat="1" applyFont="1"/>
    <xf numFmtId="0" fontId="19" fillId="0" borderId="0" xfId="702" applyFont="1"/>
    <xf numFmtId="3" fontId="60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8" fillId="0" borderId="0" xfId="0" applyFont="1"/>
    <xf numFmtId="169" fontId="5" fillId="0" borderId="0" xfId="0" applyNumberFormat="1" applyFont="1" applyAlignment="1">
      <alignment horizontal="left" indent="1"/>
    </xf>
    <xf numFmtId="166" fontId="14" fillId="0" borderId="0" xfId="0" applyNumberFormat="1" applyFont="1" applyAlignment="1">
      <alignment horizontal="centerContinuous"/>
    </xf>
    <xf numFmtId="166" fontId="5" fillId="0" borderId="0" xfId="0" applyNumberFormat="1" applyFont="1" applyAlignment="1">
      <alignment horizontal="centerContinuous"/>
    </xf>
    <xf numFmtId="0" fontId="38" fillId="0" borderId="17" xfId="0" applyFont="1" applyBorder="1" applyAlignment="1">
      <alignment horizontal="center" wrapText="1"/>
    </xf>
    <xf numFmtId="167" fontId="9" fillId="0" borderId="5" xfId="0" applyNumberFormat="1" applyFont="1" applyBorder="1" applyAlignment="1">
      <alignment wrapText="1"/>
    </xf>
    <xf numFmtId="0" fontId="13" fillId="0" borderId="5" xfId="10" applyNumberFormat="1" applyBorder="1" applyAlignment="1">
      <alignment horizontal="left" wrapText="1" indent="4" shrinkToFit="1"/>
    </xf>
    <xf numFmtId="167" fontId="20" fillId="0" borderId="5" xfId="0" applyNumberFormat="1" applyFont="1" applyBorder="1" applyAlignment="1">
      <alignment wrapText="1"/>
    </xf>
    <xf numFmtId="0" fontId="13" fillId="0" borderId="5" xfId="10" applyNumberFormat="1" applyBorder="1" applyAlignment="1">
      <alignment horizontal="left" wrapText="1" indent="5" shrinkToFit="1"/>
    </xf>
    <xf numFmtId="167" fontId="37" fillId="0" borderId="5" xfId="0" applyNumberFormat="1" applyFont="1" applyBorder="1" applyAlignment="1">
      <alignment wrapText="1"/>
    </xf>
    <xf numFmtId="0" fontId="13" fillId="0" borderId="5" xfId="10" applyNumberFormat="1" applyBorder="1" applyAlignment="1">
      <alignment horizontal="left" wrapText="1" indent="6" shrinkToFit="1"/>
    </xf>
    <xf numFmtId="0" fontId="32" fillId="0" borderId="0" xfId="0" applyFont="1" applyAlignment="1">
      <alignment vertical="top" wrapText="1"/>
    </xf>
    <xf numFmtId="3" fontId="21" fillId="0" borderId="0" xfId="0" applyNumberFormat="1" applyFont="1" applyAlignment="1">
      <alignment horizontal="right" wrapText="1"/>
    </xf>
    <xf numFmtId="167" fontId="20" fillId="0" borderId="0" xfId="0" applyNumberFormat="1" applyFont="1" applyAlignment="1">
      <alignment wrapText="1"/>
    </xf>
    <xf numFmtId="167" fontId="22" fillId="0" borderId="0" xfId="0" applyNumberFormat="1" applyFont="1" applyAlignment="1">
      <alignment wrapText="1"/>
    </xf>
    <xf numFmtId="3" fontId="22" fillId="0" borderId="0" xfId="0" applyNumberFormat="1" applyFont="1"/>
    <xf numFmtId="164" fontId="20" fillId="0" borderId="0" xfId="0" applyNumberFormat="1" applyFont="1"/>
    <xf numFmtId="0" fontId="39" fillId="0" borderId="0" xfId="0" applyFont="1" applyAlignment="1">
      <alignment horizontal="center" wrapText="1"/>
    </xf>
    <xf numFmtId="169" fontId="5" fillId="0" borderId="0" xfId="0" applyNumberFormat="1" applyFont="1" applyAlignment="1">
      <alignment horizontal="centerContinuous"/>
    </xf>
    <xf numFmtId="3" fontId="21" fillId="0" borderId="23" xfId="0" applyNumberFormat="1" applyFont="1" applyBorder="1" applyAlignment="1">
      <alignment horizontal="right" wrapText="1"/>
    </xf>
    <xf numFmtId="3" fontId="21" fillId="0" borderId="0" xfId="9" applyNumberFormat="1" applyFont="1">
      <alignment horizontal="right" vertical="center" wrapText="1" shrinkToFit="1"/>
    </xf>
    <xf numFmtId="3" fontId="13" fillId="0" borderId="0" xfId="10" applyNumberFormat="1" applyAlignment="1">
      <alignment wrapText="1" shrinkToFit="1"/>
    </xf>
    <xf numFmtId="3" fontId="126" fillId="0" borderId="5" xfId="10" applyNumberFormat="1" applyFont="1" applyBorder="1" applyAlignment="1">
      <alignment horizontal="right" wrapText="1" shrinkToFit="1"/>
    </xf>
    <xf numFmtId="3" fontId="126" fillId="0" borderId="5" xfId="10" applyNumberFormat="1" applyFont="1" applyBorder="1" applyAlignment="1">
      <alignment horizontal="right" shrinkToFit="1"/>
    </xf>
    <xf numFmtId="3" fontId="13" fillId="0" borderId="0" xfId="10" applyNumberFormat="1" applyAlignment="1">
      <alignment horizontal="right" wrapText="1" shrinkToFit="1"/>
    </xf>
    <xf numFmtId="167" fontId="42" fillId="0" borderId="5" xfId="0" applyNumberFormat="1" applyFont="1" applyBorder="1" applyAlignment="1">
      <alignment wrapText="1"/>
    </xf>
    <xf numFmtId="3" fontId="13" fillId="0" borderId="0" xfId="10" applyNumberFormat="1" applyAlignment="1">
      <alignment horizontal="right" wrapText="1" indent="1" shrinkToFit="1"/>
    </xf>
    <xf numFmtId="2" fontId="24" fillId="0" borderId="0" xfId="0" applyNumberFormat="1" applyFont="1" applyAlignment="1">
      <alignment horizontal="centerContinuous"/>
    </xf>
    <xf numFmtId="0" fontId="24" fillId="0" borderId="0" xfId="0" applyFont="1" applyAlignment="1">
      <alignment horizontal="centerContinuous"/>
    </xf>
    <xf numFmtId="167" fontId="12" fillId="3" borderId="4" xfId="0" applyNumberFormat="1" applyFont="1" applyFill="1" applyBorder="1"/>
    <xf numFmtId="0" fontId="13" fillId="0" borderId="5" xfId="10" applyNumberFormat="1" applyBorder="1" applyAlignment="1">
      <alignment horizontal="left" wrapText="1" indent="3" shrinkToFit="1"/>
    </xf>
    <xf numFmtId="3" fontId="23" fillId="0" borderId="5" xfId="0" applyNumberFormat="1" applyFont="1" applyBorder="1" applyAlignment="1">
      <alignment horizontal="right"/>
    </xf>
    <xf numFmtId="167" fontId="12" fillId="0" borderId="5" xfId="0" applyNumberFormat="1" applyFont="1" applyBorder="1"/>
    <xf numFmtId="3" fontId="21" fillId="0" borderId="5" xfId="0" applyNumberFormat="1" applyFont="1" applyBorder="1" applyAlignment="1">
      <alignment horizontal="right"/>
    </xf>
    <xf numFmtId="167" fontId="109" fillId="0" borderId="5" xfId="0" applyNumberFormat="1" applyFont="1" applyBorder="1"/>
    <xf numFmtId="167" fontId="20" fillId="0" borderId="5" xfId="0" applyNumberFormat="1" applyFont="1" applyBorder="1"/>
    <xf numFmtId="167" fontId="109" fillId="0" borderId="19" xfId="0" applyNumberFormat="1" applyFont="1" applyBorder="1"/>
    <xf numFmtId="0" fontId="38" fillId="0" borderId="0" xfId="0" applyFont="1" applyAlignment="1">
      <alignment wrapText="1"/>
    </xf>
    <xf numFmtId="164" fontId="5" fillId="0" borderId="5" xfId="702" applyNumberFormat="1" applyFont="1" applyBorder="1" applyAlignment="1">
      <alignment horizontal="right"/>
    </xf>
    <xf numFmtId="0" fontId="25" fillId="0" borderId="0" xfId="0" applyFont="1" applyFill="1" applyAlignment="1">
      <alignment wrapText="1"/>
    </xf>
    <xf numFmtId="3" fontId="23" fillId="0" borderId="5" xfId="0" applyNumberFormat="1" applyFont="1" applyFill="1" applyBorder="1" applyAlignment="1">
      <alignment horizontal="right" wrapText="1"/>
    </xf>
    <xf numFmtId="167" fontId="9" fillId="0" borderId="5" xfId="0" applyNumberFormat="1" applyFont="1" applyFill="1" applyBorder="1" applyAlignment="1">
      <alignment wrapText="1"/>
    </xf>
    <xf numFmtId="3" fontId="21" fillId="0" borderId="5" xfId="0" applyNumberFormat="1" applyFont="1" applyFill="1" applyBorder="1" applyAlignment="1">
      <alignment horizontal="right" wrapText="1"/>
    </xf>
    <xf numFmtId="167" fontId="20" fillId="0" borderId="5" xfId="0" applyNumberFormat="1" applyFont="1" applyFill="1" applyBorder="1" applyAlignment="1">
      <alignment wrapText="1"/>
    </xf>
    <xf numFmtId="3" fontId="33" fillId="0" borderId="5" xfId="2" applyNumberFormat="1" applyFont="1" applyBorder="1"/>
    <xf numFmtId="3" fontId="34" fillId="0" borderId="5" xfId="2" applyNumberFormat="1" applyFont="1" applyFill="1" applyBorder="1"/>
    <xf numFmtId="0" fontId="28" fillId="0" borderId="0" xfId="0" applyFont="1" applyFill="1" applyAlignment="1">
      <alignment horizontal="center" wrapText="1"/>
    </xf>
    <xf numFmtId="0" fontId="109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08" fillId="0" borderId="0" xfId="0" applyFont="1" applyAlignment="1">
      <alignment horizontal="center" wrapText="1"/>
    </xf>
    <xf numFmtId="0" fontId="10" fillId="0" borderId="24" xfId="702" applyFont="1" applyBorder="1" applyAlignment="1">
      <alignment horizontal="left" wrapText="1"/>
    </xf>
    <xf numFmtId="0" fontId="25" fillId="0" borderId="0" xfId="0" applyFont="1" applyAlignment="1">
      <alignment horizontal="center" wrapText="1"/>
    </xf>
    <xf numFmtId="0" fontId="26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26" fillId="0" borderId="2" xfId="0" applyFont="1" applyBorder="1" applyAlignment="1">
      <alignment horizontal="center" wrapText="1"/>
    </xf>
    <xf numFmtId="0" fontId="26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</cellXfs>
  <cellStyles count="746">
    <cellStyle name="20% - Accent1 2" xfId="74" xr:uid="{00000000-0005-0000-0000-000000000000}"/>
    <cellStyle name="20% - Accent2 2" xfId="75" xr:uid="{00000000-0005-0000-0000-000001000000}"/>
    <cellStyle name="20% - Accent3 2" xfId="76" xr:uid="{00000000-0005-0000-0000-000002000000}"/>
    <cellStyle name="20% - Accent4 2" xfId="77" xr:uid="{00000000-0005-0000-0000-000003000000}"/>
    <cellStyle name="20% - Accent5 2" xfId="78" xr:uid="{00000000-0005-0000-0000-000004000000}"/>
    <cellStyle name="20% - Accent6 2" xfId="79" xr:uid="{00000000-0005-0000-0000-000005000000}"/>
    <cellStyle name="40% - Accent1 2" xfId="80" xr:uid="{00000000-0005-0000-0000-000006000000}"/>
    <cellStyle name="40% - Accent2 2" xfId="81" xr:uid="{00000000-0005-0000-0000-000007000000}"/>
    <cellStyle name="40% - Accent3 2" xfId="82" xr:uid="{00000000-0005-0000-0000-000008000000}"/>
    <cellStyle name="40% - Accent4 2" xfId="83" xr:uid="{00000000-0005-0000-0000-000009000000}"/>
    <cellStyle name="40% - Accent5 2" xfId="84" xr:uid="{00000000-0005-0000-0000-00000A000000}"/>
    <cellStyle name="40% - Accent6 2" xfId="85" xr:uid="{00000000-0005-0000-0000-00000B000000}"/>
    <cellStyle name="60% - Accent1 2" xfId="86" xr:uid="{00000000-0005-0000-0000-00000C000000}"/>
    <cellStyle name="60% - Accent2 2" xfId="87" xr:uid="{00000000-0005-0000-0000-00000D000000}"/>
    <cellStyle name="60% - Accent3 2" xfId="88" xr:uid="{00000000-0005-0000-0000-00000E000000}"/>
    <cellStyle name="60% - Accent4 2" xfId="89" xr:uid="{00000000-0005-0000-0000-00000F000000}"/>
    <cellStyle name="60% - Accent5 2" xfId="90" xr:uid="{00000000-0005-0000-0000-000010000000}"/>
    <cellStyle name="60% - Accent6 2" xfId="91" xr:uid="{00000000-0005-0000-0000-000011000000}"/>
    <cellStyle name="Accent1 - 20%" xfId="93" xr:uid="{00000000-0005-0000-0000-000012000000}"/>
    <cellStyle name="Accent1 - 40%" xfId="94" xr:uid="{00000000-0005-0000-0000-000013000000}"/>
    <cellStyle name="Accent1 - 60%" xfId="95" xr:uid="{00000000-0005-0000-0000-000014000000}"/>
    <cellStyle name="Accent1 10" xfId="367" xr:uid="{00000000-0005-0000-0000-000015000000}"/>
    <cellStyle name="Accent1 11" xfId="372" xr:uid="{00000000-0005-0000-0000-000016000000}"/>
    <cellStyle name="Accent1 12" xfId="366" xr:uid="{00000000-0005-0000-0000-000017000000}"/>
    <cellStyle name="Accent1 13" xfId="382" xr:uid="{00000000-0005-0000-0000-000018000000}"/>
    <cellStyle name="Accent1 14" xfId="393" xr:uid="{00000000-0005-0000-0000-000019000000}"/>
    <cellStyle name="Accent1 15" xfId="398" xr:uid="{00000000-0005-0000-0000-00001A000000}"/>
    <cellStyle name="Accent1 16" xfId="404" xr:uid="{00000000-0005-0000-0000-00001B000000}"/>
    <cellStyle name="Accent1 17" xfId="409" xr:uid="{00000000-0005-0000-0000-00001C000000}"/>
    <cellStyle name="Accent1 18" xfId="414" xr:uid="{00000000-0005-0000-0000-00001D000000}"/>
    <cellStyle name="Accent1 19" xfId="417" xr:uid="{00000000-0005-0000-0000-00001E000000}"/>
    <cellStyle name="Accent1 2" xfId="92" xr:uid="{00000000-0005-0000-0000-00001F000000}"/>
    <cellStyle name="Accent1 20" xfId="424" xr:uid="{00000000-0005-0000-0000-000020000000}"/>
    <cellStyle name="Accent1 21" xfId="429" xr:uid="{00000000-0005-0000-0000-000021000000}"/>
    <cellStyle name="Accent1 22" xfId="434" xr:uid="{00000000-0005-0000-0000-000022000000}"/>
    <cellStyle name="Accent1 23" xfId="439" xr:uid="{00000000-0005-0000-0000-000023000000}"/>
    <cellStyle name="Accent1 24" xfId="444" xr:uid="{00000000-0005-0000-0000-000024000000}"/>
    <cellStyle name="Accent1 25" xfId="449" xr:uid="{00000000-0005-0000-0000-000025000000}"/>
    <cellStyle name="Accent1 26" xfId="454" xr:uid="{00000000-0005-0000-0000-000026000000}"/>
    <cellStyle name="Accent1 27" xfId="459" xr:uid="{00000000-0005-0000-0000-000027000000}"/>
    <cellStyle name="Accent1 28" xfId="464" xr:uid="{00000000-0005-0000-0000-000028000000}"/>
    <cellStyle name="Accent1 29" xfId="469" xr:uid="{00000000-0005-0000-0000-000029000000}"/>
    <cellStyle name="Accent1 3" xfId="249" xr:uid="{00000000-0005-0000-0000-00002A000000}"/>
    <cellStyle name="Accent1 30" xfId="473" xr:uid="{00000000-0005-0000-0000-00002B000000}"/>
    <cellStyle name="Accent1 31" xfId="478" xr:uid="{00000000-0005-0000-0000-00002C000000}"/>
    <cellStyle name="Accent1 32" xfId="482" xr:uid="{00000000-0005-0000-0000-00002D000000}"/>
    <cellStyle name="Accent1 33" xfId="486" xr:uid="{00000000-0005-0000-0000-00002E000000}"/>
    <cellStyle name="Accent1 34" xfId="491" xr:uid="{00000000-0005-0000-0000-00002F000000}"/>
    <cellStyle name="Accent1 35" xfId="495" xr:uid="{00000000-0005-0000-0000-000030000000}"/>
    <cellStyle name="Accent1 36" xfId="499" xr:uid="{00000000-0005-0000-0000-000031000000}"/>
    <cellStyle name="Accent1 37" xfId="503" xr:uid="{00000000-0005-0000-0000-000032000000}"/>
    <cellStyle name="Accent1 38" xfId="506" xr:uid="{00000000-0005-0000-0000-000033000000}"/>
    <cellStyle name="Accent1 39" xfId="510" xr:uid="{00000000-0005-0000-0000-000034000000}"/>
    <cellStyle name="Accent1 4" xfId="262" xr:uid="{00000000-0005-0000-0000-000035000000}"/>
    <cellStyle name="Accent1 40" xfId="514" xr:uid="{00000000-0005-0000-0000-000036000000}"/>
    <cellStyle name="Accent1 41" xfId="517" xr:uid="{00000000-0005-0000-0000-000037000000}"/>
    <cellStyle name="Accent1 42" xfId="520" xr:uid="{00000000-0005-0000-0000-000038000000}"/>
    <cellStyle name="Accent1 43" xfId="522" xr:uid="{00000000-0005-0000-0000-000039000000}"/>
    <cellStyle name="Accent1 44" xfId="524" xr:uid="{00000000-0005-0000-0000-00003A000000}"/>
    <cellStyle name="Accent1 45" xfId="526" xr:uid="{00000000-0005-0000-0000-00003B000000}"/>
    <cellStyle name="Accent1 46" xfId="528" xr:uid="{00000000-0005-0000-0000-00003C000000}"/>
    <cellStyle name="Accent1 47" xfId="591" xr:uid="{00000000-0005-0000-0000-00003D000000}"/>
    <cellStyle name="Accent1 48" xfId="597" xr:uid="{00000000-0005-0000-0000-00003E000000}"/>
    <cellStyle name="Accent1 49" xfId="602" xr:uid="{00000000-0005-0000-0000-00003F000000}"/>
    <cellStyle name="Accent1 5" xfId="332" xr:uid="{00000000-0005-0000-0000-000040000000}"/>
    <cellStyle name="Accent1 50" xfId="605" xr:uid="{00000000-0005-0000-0000-000041000000}"/>
    <cellStyle name="Accent1 51" xfId="612" xr:uid="{00000000-0005-0000-0000-000042000000}"/>
    <cellStyle name="Accent1 52" xfId="617" xr:uid="{00000000-0005-0000-0000-000043000000}"/>
    <cellStyle name="Accent1 53" xfId="622" xr:uid="{00000000-0005-0000-0000-000044000000}"/>
    <cellStyle name="Accent1 54" xfId="626" xr:uid="{00000000-0005-0000-0000-000045000000}"/>
    <cellStyle name="Accent1 55" xfId="631" xr:uid="{00000000-0005-0000-0000-000046000000}"/>
    <cellStyle name="Accent1 56" xfId="636" xr:uid="{00000000-0005-0000-0000-000047000000}"/>
    <cellStyle name="Accent1 57" xfId="641" xr:uid="{00000000-0005-0000-0000-000048000000}"/>
    <cellStyle name="Accent1 58" xfId="646" xr:uid="{00000000-0005-0000-0000-000049000000}"/>
    <cellStyle name="Accent1 59" xfId="651" xr:uid="{00000000-0005-0000-0000-00004A000000}"/>
    <cellStyle name="Accent1 6" xfId="346" xr:uid="{00000000-0005-0000-0000-00004B000000}"/>
    <cellStyle name="Accent1 60" xfId="654" xr:uid="{00000000-0005-0000-0000-00004C000000}"/>
    <cellStyle name="Accent1 61" xfId="659" xr:uid="{00000000-0005-0000-0000-00004D000000}"/>
    <cellStyle name="Accent1 62" xfId="662" xr:uid="{00000000-0005-0000-0000-00004E000000}"/>
    <cellStyle name="Accent1 63" xfId="665" xr:uid="{00000000-0005-0000-0000-00004F000000}"/>
    <cellStyle name="Accent1 64" xfId="671" xr:uid="{00000000-0005-0000-0000-000050000000}"/>
    <cellStyle name="Accent1 65" xfId="675" xr:uid="{00000000-0005-0000-0000-000051000000}"/>
    <cellStyle name="Accent1 66" xfId="679" xr:uid="{00000000-0005-0000-0000-000052000000}"/>
    <cellStyle name="Accent1 67" xfId="674" xr:uid="{00000000-0005-0000-0000-000053000000}"/>
    <cellStyle name="Accent1 68" xfId="687" xr:uid="{00000000-0005-0000-0000-000054000000}"/>
    <cellStyle name="Accent1 69" xfId="690" xr:uid="{00000000-0005-0000-0000-000055000000}"/>
    <cellStyle name="Accent1 7" xfId="351" xr:uid="{00000000-0005-0000-0000-000056000000}"/>
    <cellStyle name="Accent1 70" xfId="693" xr:uid="{00000000-0005-0000-0000-000057000000}"/>
    <cellStyle name="Accent1 71" xfId="695" xr:uid="{00000000-0005-0000-0000-000058000000}"/>
    <cellStyle name="Accent1 72" xfId="697" xr:uid="{00000000-0005-0000-0000-000059000000}"/>
    <cellStyle name="Accent1 73" xfId="699" xr:uid="{00000000-0005-0000-0000-00005A000000}"/>
    <cellStyle name="Accent1 74" xfId="701" xr:uid="{00000000-0005-0000-0000-00005B000000}"/>
    <cellStyle name="Accent1 75" xfId="704" xr:uid="{00000000-0005-0000-0000-00005C000000}"/>
    <cellStyle name="Accent1 76" xfId="727" xr:uid="{00000000-0005-0000-0000-00005D000000}"/>
    <cellStyle name="Accent1 77" xfId="729" xr:uid="{00000000-0005-0000-0000-00005E000000}"/>
    <cellStyle name="Accent1 78" xfId="731" xr:uid="{00000000-0005-0000-0000-00005F000000}"/>
    <cellStyle name="Accent1 79" xfId="733" xr:uid="{00000000-0005-0000-0000-000060000000}"/>
    <cellStyle name="Accent1 8" xfId="357" xr:uid="{00000000-0005-0000-0000-000061000000}"/>
    <cellStyle name="Accent1 80" xfId="734" xr:uid="{00000000-0005-0000-0000-000062000000}"/>
    <cellStyle name="Accent1 81" xfId="745" xr:uid="{00000000-0005-0000-0000-000063000000}"/>
    <cellStyle name="Accent1 9" xfId="362" xr:uid="{00000000-0005-0000-0000-000064000000}"/>
    <cellStyle name="Accent2 - 20%" xfId="97" xr:uid="{00000000-0005-0000-0000-000065000000}"/>
    <cellStyle name="Accent2 - 40%" xfId="98" xr:uid="{00000000-0005-0000-0000-000066000000}"/>
    <cellStyle name="Accent2 - 60%" xfId="99" xr:uid="{00000000-0005-0000-0000-000067000000}"/>
    <cellStyle name="Accent2 10" xfId="364" xr:uid="{00000000-0005-0000-0000-000068000000}"/>
    <cellStyle name="Accent2 11" xfId="368" xr:uid="{00000000-0005-0000-0000-000069000000}"/>
    <cellStyle name="Accent2 12" xfId="355" xr:uid="{00000000-0005-0000-0000-00006A000000}"/>
    <cellStyle name="Accent2 13" xfId="378" xr:uid="{00000000-0005-0000-0000-00006B000000}"/>
    <cellStyle name="Accent2 14" xfId="389" xr:uid="{00000000-0005-0000-0000-00006C000000}"/>
    <cellStyle name="Accent2 15" xfId="394" xr:uid="{00000000-0005-0000-0000-00006D000000}"/>
    <cellStyle name="Accent2 16" xfId="400" xr:uid="{00000000-0005-0000-0000-00006E000000}"/>
    <cellStyle name="Accent2 17" xfId="405" xr:uid="{00000000-0005-0000-0000-00006F000000}"/>
    <cellStyle name="Accent2 18" xfId="410" xr:uid="{00000000-0005-0000-0000-000070000000}"/>
    <cellStyle name="Accent2 19" xfId="407" xr:uid="{00000000-0005-0000-0000-000071000000}"/>
    <cellStyle name="Accent2 2" xfId="96" xr:uid="{00000000-0005-0000-0000-000072000000}"/>
    <cellStyle name="Accent2 20" xfId="420" xr:uid="{00000000-0005-0000-0000-000073000000}"/>
    <cellStyle name="Accent2 21" xfId="425" xr:uid="{00000000-0005-0000-0000-000074000000}"/>
    <cellStyle name="Accent2 22" xfId="430" xr:uid="{00000000-0005-0000-0000-000075000000}"/>
    <cellStyle name="Accent2 23" xfId="435" xr:uid="{00000000-0005-0000-0000-000076000000}"/>
    <cellStyle name="Accent2 24" xfId="440" xr:uid="{00000000-0005-0000-0000-000077000000}"/>
    <cellStyle name="Accent2 25" xfId="445" xr:uid="{00000000-0005-0000-0000-000078000000}"/>
    <cellStyle name="Accent2 26" xfId="450" xr:uid="{00000000-0005-0000-0000-000079000000}"/>
    <cellStyle name="Accent2 27" xfId="455" xr:uid="{00000000-0005-0000-0000-00007A000000}"/>
    <cellStyle name="Accent2 28" xfId="460" xr:uid="{00000000-0005-0000-0000-00007B000000}"/>
    <cellStyle name="Accent2 29" xfId="465" xr:uid="{00000000-0005-0000-0000-00007C000000}"/>
    <cellStyle name="Accent2 3" xfId="250" xr:uid="{00000000-0005-0000-0000-00007D000000}"/>
    <cellStyle name="Accent2 30" xfId="470" xr:uid="{00000000-0005-0000-0000-00007E000000}"/>
    <cellStyle name="Accent2 31" xfId="474" xr:uid="{00000000-0005-0000-0000-00007F000000}"/>
    <cellStyle name="Accent2 32" xfId="479" xr:uid="{00000000-0005-0000-0000-000080000000}"/>
    <cellStyle name="Accent2 33" xfId="483" xr:uid="{00000000-0005-0000-0000-000081000000}"/>
    <cellStyle name="Accent2 34" xfId="487" xr:uid="{00000000-0005-0000-0000-000082000000}"/>
    <cellStyle name="Accent2 35" xfId="492" xr:uid="{00000000-0005-0000-0000-000083000000}"/>
    <cellStyle name="Accent2 36" xfId="496" xr:uid="{00000000-0005-0000-0000-000084000000}"/>
    <cellStyle name="Accent2 37" xfId="500" xr:uid="{00000000-0005-0000-0000-000085000000}"/>
    <cellStyle name="Accent2 38" xfId="504" xr:uid="{00000000-0005-0000-0000-000086000000}"/>
    <cellStyle name="Accent2 39" xfId="507" xr:uid="{00000000-0005-0000-0000-000087000000}"/>
    <cellStyle name="Accent2 4" xfId="266" xr:uid="{00000000-0005-0000-0000-000088000000}"/>
    <cellStyle name="Accent2 40" xfId="512" xr:uid="{00000000-0005-0000-0000-000089000000}"/>
    <cellStyle name="Accent2 41" xfId="515" xr:uid="{00000000-0005-0000-0000-00008A000000}"/>
    <cellStyle name="Accent2 42" xfId="518" xr:uid="{00000000-0005-0000-0000-00008B000000}"/>
    <cellStyle name="Accent2 43" xfId="521" xr:uid="{00000000-0005-0000-0000-00008C000000}"/>
    <cellStyle name="Accent2 44" xfId="523" xr:uid="{00000000-0005-0000-0000-00008D000000}"/>
    <cellStyle name="Accent2 45" xfId="525" xr:uid="{00000000-0005-0000-0000-00008E000000}"/>
    <cellStyle name="Accent2 46" xfId="532" xr:uid="{00000000-0005-0000-0000-00008F000000}"/>
    <cellStyle name="Accent2 47" xfId="587" xr:uid="{00000000-0005-0000-0000-000090000000}"/>
    <cellStyle name="Accent2 48" xfId="593" xr:uid="{00000000-0005-0000-0000-000091000000}"/>
    <cellStyle name="Accent2 49" xfId="598" xr:uid="{00000000-0005-0000-0000-000092000000}"/>
    <cellStyle name="Accent2 5" xfId="327" xr:uid="{00000000-0005-0000-0000-000093000000}"/>
    <cellStyle name="Accent2 50" xfId="595" xr:uid="{00000000-0005-0000-0000-000094000000}"/>
    <cellStyle name="Accent2 51" xfId="608" xr:uid="{00000000-0005-0000-0000-000095000000}"/>
    <cellStyle name="Accent2 52" xfId="613" xr:uid="{00000000-0005-0000-0000-000096000000}"/>
    <cellStyle name="Accent2 53" xfId="618" xr:uid="{00000000-0005-0000-0000-000097000000}"/>
    <cellStyle name="Accent2 54" xfId="616" xr:uid="{00000000-0005-0000-0000-000098000000}"/>
    <cellStyle name="Accent2 55" xfId="628" xr:uid="{00000000-0005-0000-0000-000099000000}"/>
    <cellStyle name="Accent2 56" xfId="632" xr:uid="{00000000-0005-0000-0000-00009A000000}"/>
    <cellStyle name="Accent2 57" xfId="637" xr:uid="{00000000-0005-0000-0000-00009B000000}"/>
    <cellStyle name="Accent2 58" xfId="642" xr:uid="{00000000-0005-0000-0000-00009C000000}"/>
    <cellStyle name="Accent2 59" xfId="647" xr:uid="{00000000-0005-0000-0000-00009D000000}"/>
    <cellStyle name="Accent2 6" xfId="342" xr:uid="{00000000-0005-0000-0000-00009E000000}"/>
    <cellStyle name="Accent2 60" xfId="645" xr:uid="{00000000-0005-0000-0000-00009F000000}"/>
    <cellStyle name="Accent2 61" xfId="655" xr:uid="{00000000-0005-0000-0000-0000A0000000}"/>
    <cellStyle name="Accent2 62" xfId="660" xr:uid="{00000000-0005-0000-0000-0000A1000000}"/>
    <cellStyle name="Accent2 63" xfId="658" xr:uid="{00000000-0005-0000-0000-0000A2000000}"/>
    <cellStyle name="Accent2 64" xfId="667" xr:uid="{00000000-0005-0000-0000-0000A3000000}"/>
    <cellStyle name="Accent2 65" xfId="672" xr:uid="{00000000-0005-0000-0000-0000A4000000}"/>
    <cellStyle name="Accent2 66" xfId="676" xr:uid="{00000000-0005-0000-0000-0000A5000000}"/>
    <cellStyle name="Accent2 67" xfId="663" xr:uid="{00000000-0005-0000-0000-0000A6000000}"/>
    <cellStyle name="Accent2 68" xfId="684" xr:uid="{00000000-0005-0000-0000-0000A7000000}"/>
    <cellStyle name="Accent2 69" xfId="688" xr:uid="{00000000-0005-0000-0000-0000A8000000}"/>
    <cellStyle name="Accent2 7" xfId="347" xr:uid="{00000000-0005-0000-0000-0000A9000000}"/>
    <cellStyle name="Accent2 70" xfId="691" xr:uid="{00000000-0005-0000-0000-0000AA000000}"/>
    <cellStyle name="Accent2 71" xfId="694" xr:uid="{00000000-0005-0000-0000-0000AB000000}"/>
    <cellStyle name="Accent2 72" xfId="696" xr:uid="{00000000-0005-0000-0000-0000AC000000}"/>
    <cellStyle name="Accent2 73" xfId="698" xr:uid="{00000000-0005-0000-0000-0000AD000000}"/>
    <cellStyle name="Accent2 74" xfId="700" xr:uid="{00000000-0005-0000-0000-0000AE000000}"/>
    <cellStyle name="Accent2 75" xfId="706" xr:uid="{00000000-0005-0000-0000-0000AF000000}"/>
    <cellStyle name="Accent2 76" xfId="726" xr:uid="{00000000-0005-0000-0000-0000B0000000}"/>
    <cellStyle name="Accent2 77" xfId="728" xr:uid="{00000000-0005-0000-0000-0000B1000000}"/>
    <cellStyle name="Accent2 78" xfId="730" xr:uid="{00000000-0005-0000-0000-0000B2000000}"/>
    <cellStyle name="Accent2 79" xfId="732" xr:uid="{00000000-0005-0000-0000-0000B3000000}"/>
    <cellStyle name="Accent2 8" xfId="353" xr:uid="{00000000-0005-0000-0000-0000B4000000}"/>
    <cellStyle name="Accent2 80" xfId="735" xr:uid="{00000000-0005-0000-0000-0000B5000000}"/>
    <cellStyle name="Accent2 81" xfId="744" xr:uid="{00000000-0005-0000-0000-0000B6000000}"/>
    <cellStyle name="Accent2 9" xfId="358" xr:uid="{00000000-0005-0000-0000-0000B7000000}"/>
    <cellStyle name="Accent3 - 20%" xfId="101" xr:uid="{00000000-0005-0000-0000-0000B8000000}"/>
    <cellStyle name="Accent3 - 40%" xfId="102" xr:uid="{00000000-0005-0000-0000-0000B9000000}"/>
    <cellStyle name="Accent3 - 60%" xfId="103" xr:uid="{00000000-0005-0000-0000-0000BA000000}"/>
    <cellStyle name="Accent3 10" xfId="345" xr:uid="{00000000-0005-0000-0000-0000BB000000}"/>
    <cellStyle name="Accent3 11" xfId="350" xr:uid="{00000000-0005-0000-0000-0000BC000000}"/>
    <cellStyle name="Accent3 12" xfId="340" xr:uid="{00000000-0005-0000-0000-0000BD000000}"/>
    <cellStyle name="Accent3 13" xfId="373" xr:uid="{00000000-0005-0000-0000-0000BE000000}"/>
    <cellStyle name="Accent3 14" xfId="385" xr:uid="{00000000-0005-0000-0000-0000BF000000}"/>
    <cellStyle name="Accent3 15" xfId="377" xr:uid="{00000000-0005-0000-0000-0000C0000000}"/>
    <cellStyle name="Accent3 16" xfId="388" xr:uid="{00000000-0005-0000-0000-0000C1000000}"/>
    <cellStyle name="Accent3 17" xfId="381" xr:uid="{00000000-0005-0000-0000-0000C2000000}"/>
    <cellStyle name="Accent3 18" xfId="392" xr:uid="{00000000-0005-0000-0000-0000C3000000}"/>
    <cellStyle name="Accent3 19" xfId="395" xr:uid="{00000000-0005-0000-0000-0000C4000000}"/>
    <cellStyle name="Accent3 2" xfId="100" xr:uid="{00000000-0005-0000-0000-0000C5000000}"/>
    <cellStyle name="Accent3 20" xfId="412" xr:uid="{00000000-0005-0000-0000-0000C6000000}"/>
    <cellStyle name="Accent3 21" xfId="406" xr:uid="{00000000-0005-0000-0000-0000C7000000}"/>
    <cellStyle name="Accent3 22" xfId="419" xr:uid="{00000000-0005-0000-0000-0000C8000000}"/>
    <cellStyle name="Accent3 23" xfId="416" xr:uid="{00000000-0005-0000-0000-0000C9000000}"/>
    <cellStyle name="Accent3 24" xfId="423" xr:uid="{00000000-0005-0000-0000-0000CA000000}"/>
    <cellStyle name="Accent3 25" xfId="428" xr:uid="{00000000-0005-0000-0000-0000CB000000}"/>
    <cellStyle name="Accent3 26" xfId="433" xr:uid="{00000000-0005-0000-0000-0000CC000000}"/>
    <cellStyle name="Accent3 27" xfId="438" xr:uid="{00000000-0005-0000-0000-0000CD000000}"/>
    <cellStyle name="Accent3 28" xfId="443" xr:uid="{00000000-0005-0000-0000-0000CE000000}"/>
    <cellStyle name="Accent3 29" xfId="448" xr:uid="{00000000-0005-0000-0000-0000CF000000}"/>
    <cellStyle name="Accent3 3" xfId="251" xr:uid="{00000000-0005-0000-0000-0000D0000000}"/>
    <cellStyle name="Accent3 30" xfId="453" xr:uid="{00000000-0005-0000-0000-0000D1000000}"/>
    <cellStyle name="Accent3 31" xfId="458" xr:uid="{00000000-0005-0000-0000-0000D2000000}"/>
    <cellStyle name="Accent3 32" xfId="463" xr:uid="{00000000-0005-0000-0000-0000D3000000}"/>
    <cellStyle name="Accent3 33" xfId="468" xr:uid="{00000000-0005-0000-0000-0000D4000000}"/>
    <cellStyle name="Accent3 34" xfId="472" xr:uid="{00000000-0005-0000-0000-0000D5000000}"/>
    <cellStyle name="Accent3 35" xfId="477" xr:uid="{00000000-0005-0000-0000-0000D6000000}"/>
    <cellStyle name="Accent3 36" xfId="481" xr:uid="{00000000-0005-0000-0000-0000D7000000}"/>
    <cellStyle name="Accent3 37" xfId="485" xr:uid="{00000000-0005-0000-0000-0000D8000000}"/>
    <cellStyle name="Accent3 38" xfId="490" xr:uid="{00000000-0005-0000-0000-0000D9000000}"/>
    <cellStyle name="Accent3 39" xfId="494" xr:uid="{00000000-0005-0000-0000-0000DA000000}"/>
    <cellStyle name="Accent3 4" xfId="270" xr:uid="{00000000-0005-0000-0000-0000DB000000}"/>
    <cellStyle name="Accent3 40" xfId="498" xr:uid="{00000000-0005-0000-0000-0000DC000000}"/>
    <cellStyle name="Accent3 41" xfId="502" xr:uid="{00000000-0005-0000-0000-0000DD000000}"/>
    <cellStyle name="Accent3 42" xfId="505" xr:uid="{00000000-0005-0000-0000-0000DE000000}"/>
    <cellStyle name="Accent3 43" xfId="509" xr:uid="{00000000-0005-0000-0000-0000DF000000}"/>
    <cellStyle name="Accent3 44" xfId="519" xr:uid="{00000000-0005-0000-0000-0000E0000000}"/>
    <cellStyle name="Accent3 45" xfId="516" xr:uid="{00000000-0005-0000-0000-0000E1000000}"/>
    <cellStyle name="Accent3 46" xfId="536" xr:uid="{00000000-0005-0000-0000-0000E2000000}"/>
    <cellStyle name="Accent3 47" xfId="584" xr:uid="{00000000-0005-0000-0000-0000E3000000}"/>
    <cellStyle name="Accent3 48" xfId="531" xr:uid="{00000000-0005-0000-0000-0000E4000000}"/>
    <cellStyle name="Accent3 49" xfId="586" xr:uid="{00000000-0005-0000-0000-0000E5000000}"/>
    <cellStyle name="Accent3 5" xfId="323" xr:uid="{00000000-0005-0000-0000-0000E6000000}"/>
    <cellStyle name="Accent3 50" xfId="530" xr:uid="{00000000-0005-0000-0000-0000E7000000}"/>
    <cellStyle name="Accent3 51" xfId="600" xr:uid="{00000000-0005-0000-0000-0000E8000000}"/>
    <cellStyle name="Accent3 52" xfId="594" xr:uid="{00000000-0005-0000-0000-0000E9000000}"/>
    <cellStyle name="Accent3 53" xfId="607" xr:uid="{00000000-0005-0000-0000-0000EA000000}"/>
    <cellStyle name="Accent3 54" xfId="603" xr:uid="{00000000-0005-0000-0000-0000EB000000}"/>
    <cellStyle name="Accent3 55" xfId="619" xr:uid="{00000000-0005-0000-0000-0000EC000000}"/>
    <cellStyle name="Accent3 56" xfId="615" xr:uid="{00000000-0005-0000-0000-0000ED000000}"/>
    <cellStyle name="Accent3 57" xfId="627" xr:uid="{00000000-0005-0000-0000-0000EE000000}"/>
    <cellStyle name="Accent3 58" xfId="625" xr:uid="{00000000-0005-0000-0000-0000EF000000}"/>
    <cellStyle name="Accent3 59" xfId="630" xr:uid="{00000000-0005-0000-0000-0000F0000000}"/>
    <cellStyle name="Accent3 6" xfId="338" xr:uid="{00000000-0005-0000-0000-0000F1000000}"/>
    <cellStyle name="Accent3 60" xfId="634" xr:uid="{00000000-0005-0000-0000-0000F2000000}"/>
    <cellStyle name="Accent3 61" xfId="648" xr:uid="{00000000-0005-0000-0000-0000F3000000}"/>
    <cellStyle name="Accent3 62" xfId="644" xr:uid="{00000000-0005-0000-0000-0000F4000000}"/>
    <cellStyle name="Accent3 63" xfId="650" xr:uid="{00000000-0005-0000-0000-0000F5000000}"/>
    <cellStyle name="Accent3 64" xfId="661" xr:uid="{00000000-0005-0000-0000-0000F6000000}"/>
    <cellStyle name="Accent3 65" xfId="657" xr:uid="{00000000-0005-0000-0000-0000F7000000}"/>
    <cellStyle name="Accent3 66" xfId="666" xr:uid="{00000000-0005-0000-0000-0000F8000000}"/>
    <cellStyle name="Accent3 67" xfId="639" xr:uid="{00000000-0005-0000-0000-0000F9000000}"/>
    <cellStyle name="Accent3 68" xfId="681" xr:uid="{00000000-0005-0000-0000-0000FA000000}"/>
    <cellStyle name="Accent3 69" xfId="656" xr:uid="{00000000-0005-0000-0000-0000FB000000}"/>
    <cellStyle name="Accent3 7" xfId="326" xr:uid="{00000000-0005-0000-0000-0000FC000000}"/>
    <cellStyle name="Accent3 70" xfId="683" xr:uid="{00000000-0005-0000-0000-0000FD000000}"/>
    <cellStyle name="Accent3 71" xfId="673" xr:uid="{00000000-0005-0000-0000-0000FE000000}"/>
    <cellStyle name="Accent3 72" xfId="686" xr:uid="{00000000-0005-0000-0000-0000FF000000}"/>
    <cellStyle name="Accent3 73" xfId="689" xr:uid="{00000000-0005-0000-0000-000000010000}"/>
    <cellStyle name="Accent3 74" xfId="692" xr:uid="{00000000-0005-0000-0000-000001010000}"/>
    <cellStyle name="Accent3 75" xfId="709" xr:uid="{00000000-0005-0000-0000-000002010000}"/>
    <cellStyle name="Accent3 76" xfId="724" xr:uid="{00000000-0005-0000-0000-000003010000}"/>
    <cellStyle name="Accent3 77" xfId="707" xr:uid="{00000000-0005-0000-0000-000004010000}"/>
    <cellStyle name="Accent3 78" xfId="725" xr:uid="{00000000-0005-0000-0000-000005010000}"/>
    <cellStyle name="Accent3 79" xfId="705" xr:uid="{00000000-0005-0000-0000-000006010000}"/>
    <cellStyle name="Accent3 8" xfId="341" xr:uid="{00000000-0005-0000-0000-000007010000}"/>
    <cellStyle name="Accent3 80" xfId="736" xr:uid="{00000000-0005-0000-0000-000008010000}"/>
    <cellStyle name="Accent3 81" xfId="743" xr:uid="{00000000-0005-0000-0000-000009010000}"/>
    <cellStyle name="Accent3 9" xfId="331" xr:uid="{00000000-0005-0000-0000-00000A010000}"/>
    <cellStyle name="Accent4 - 20%" xfId="105" xr:uid="{00000000-0005-0000-0000-00000B010000}"/>
    <cellStyle name="Accent4 - 40%" xfId="106" xr:uid="{00000000-0005-0000-0000-00000C010000}"/>
    <cellStyle name="Accent4 - 60%" xfId="107" xr:uid="{00000000-0005-0000-0000-00000D010000}"/>
    <cellStyle name="Accent4 10" xfId="339" xr:uid="{00000000-0005-0000-0000-00000E010000}"/>
    <cellStyle name="Accent4 11" xfId="328" xr:uid="{00000000-0005-0000-0000-00000F010000}"/>
    <cellStyle name="Accent4 12" xfId="267" xr:uid="{00000000-0005-0000-0000-000010010000}"/>
    <cellStyle name="Accent4 13" xfId="361" xr:uid="{00000000-0005-0000-0000-000011010000}"/>
    <cellStyle name="Accent4 14" xfId="356" xr:uid="{00000000-0005-0000-0000-000012010000}"/>
    <cellStyle name="Accent4 15" xfId="370" xr:uid="{00000000-0005-0000-0000-000013010000}"/>
    <cellStyle name="Accent4 16" xfId="365" xr:uid="{00000000-0005-0000-0000-000014010000}"/>
    <cellStyle name="Accent4 17" xfId="374" xr:uid="{00000000-0005-0000-0000-000015010000}"/>
    <cellStyle name="Accent4 18" xfId="386" xr:uid="{00000000-0005-0000-0000-000016010000}"/>
    <cellStyle name="Accent4 19" xfId="371" xr:uid="{00000000-0005-0000-0000-000017010000}"/>
    <cellStyle name="Accent4 2" xfId="104" xr:uid="{00000000-0005-0000-0000-000018010000}"/>
    <cellStyle name="Accent4 20" xfId="401" xr:uid="{00000000-0005-0000-0000-000019010000}"/>
    <cellStyle name="Accent4 21" xfId="379" xr:uid="{00000000-0005-0000-0000-00001A010000}"/>
    <cellStyle name="Accent4 22" xfId="403" xr:uid="{00000000-0005-0000-0000-00001B010000}"/>
    <cellStyle name="Accent4 23" xfId="396" xr:uid="{00000000-0005-0000-0000-00001C010000}"/>
    <cellStyle name="Accent4 24" xfId="413" xr:uid="{00000000-0005-0000-0000-00001D010000}"/>
    <cellStyle name="Accent4 25" xfId="408" xr:uid="{00000000-0005-0000-0000-00001E010000}"/>
    <cellStyle name="Accent4 26" xfId="421" xr:uid="{00000000-0005-0000-0000-00001F010000}"/>
    <cellStyle name="Accent4 27" xfId="426" xr:uid="{00000000-0005-0000-0000-000020010000}"/>
    <cellStyle name="Accent4 28" xfId="431" xr:uid="{00000000-0005-0000-0000-000021010000}"/>
    <cellStyle name="Accent4 29" xfId="436" xr:uid="{00000000-0005-0000-0000-000022010000}"/>
    <cellStyle name="Accent4 3" xfId="252" xr:uid="{00000000-0005-0000-0000-000023010000}"/>
    <cellStyle name="Accent4 30" xfId="441" xr:uid="{00000000-0005-0000-0000-000024010000}"/>
    <cellStyle name="Accent4 31" xfId="446" xr:uid="{00000000-0005-0000-0000-000025010000}"/>
    <cellStyle name="Accent4 32" xfId="451" xr:uid="{00000000-0005-0000-0000-000026010000}"/>
    <cellStyle name="Accent4 33" xfId="456" xr:uid="{00000000-0005-0000-0000-000027010000}"/>
    <cellStyle name="Accent4 34" xfId="461" xr:uid="{00000000-0005-0000-0000-000028010000}"/>
    <cellStyle name="Accent4 35" xfId="466" xr:uid="{00000000-0005-0000-0000-000029010000}"/>
    <cellStyle name="Accent4 36" xfId="471" xr:uid="{00000000-0005-0000-0000-00002A010000}"/>
    <cellStyle name="Accent4 37" xfId="475" xr:uid="{00000000-0005-0000-0000-00002B010000}"/>
    <cellStyle name="Accent4 38" xfId="480" xr:uid="{00000000-0005-0000-0000-00002C010000}"/>
    <cellStyle name="Accent4 39" xfId="484" xr:uid="{00000000-0005-0000-0000-00002D010000}"/>
    <cellStyle name="Accent4 4" xfId="274" xr:uid="{00000000-0005-0000-0000-00002E010000}"/>
    <cellStyle name="Accent4 40" xfId="488" xr:uid="{00000000-0005-0000-0000-00002F010000}"/>
    <cellStyle name="Accent4 41" xfId="493" xr:uid="{00000000-0005-0000-0000-000030010000}"/>
    <cellStyle name="Accent4 42" xfId="497" xr:uid="{00000000-0005-0000-0000-000031010000}"/>
    <cellStyle name="Accent4 43" xfId="501" xr:uid="{00000000-0005-0000-0000-000032010000}"/>
    <cellStyle name="Accent4 44" xfId="513" xr:uid="{00000000-0005-0000-0000-000033010000}"/>
    <cellStyle name="Accent4 45" xfId="508" xr:uid="{00000000-0005-0000-0000-000034010000}"/>
    <cellStyle name="Accent4 46" xfId="540" xr:uid="{00000000-0005-0000-0000-000035010000}"/>
    <cellStyle name="Accent4 47" xfId="580" xr:uid="{00000000-0005-0000-0000-000036010000}"/>
    <cellStyle name="Accent4 48" xfId="537" xr:uid="{00000000-0005-0000-0000-000037010000}"/>
    <cellStyle name="Accent4 49" xfId="582" xr:uid="{00000000-0005-0000-0000-000038010000}"/>
    <cellStyle name="Accent4 5" xfId="317" xr:uid="{00000000-0005-0000-0000-000039010000}"/>
    <cellStyle name="Accent4 50" xfId="538" xr:uid="{00000000-0005-0000-0000-00003A010000}"/>
    <cellStyle name="Accent4 51" xfId="588" xr:uid="{00000000-0005-0000-0000-00003B010000}"/>
    <cellStyle name="Accent4 52" xfId="534" xr:uid="{00000000-0005-0000-0000-00003C010000}"/>
    <cellStyle name="Accent4 53" xfId="590" xr:uid="{00000000-0005-0000-0000-00003D010000}"/>
    <cellStyle name="Accent4 54" xfId="533" xr:uid="{00000000-0005-0000-0000-00003E010000}"/>
    <cellStyle name="Accent4 55" xfId="606" xr:uid="{00000000-0005-0000-0000-00003F010000}"/>
    <cellStyle name="Accent4 56" xfId="592" xr:uid="{00000000-0005-0000-0000-000040010000}"/>
    <cellStyle name="Accent4 57" xfId="610" xr:uid="{00000000-0005-0000-0000-000041010000}"/>
    <cellStyle name="Accent4 58" xfId="604" xr:uid="{00000000-0005-0000-0000-000042010000}"/>
    <cellStyle name="Accent4 59" xfId="620" xr:uid="{00000000-0005-0000-0000-000043010000}"/>
    <cellStyle name="Accent4 6" xfId="335" xr:uid="{00000000-0005-0000-0000-000044010000}"/>
    <cellStyle name="Accent4 60" xfId="614" xr:uid="{00000000-0005-0000-0000-000045010000}"/>
    <cellStyle name="Accent4 61" xfId="629" xr:uid="{00000000-0005-0000-0000-000046010000}"/>
    <cellStyle name="Accent4 62" xfId="624" xr:uid="{00000000-0005-0000-0000-000047010000}"/>
    <cellStyle name="Accent4 63" xfId="638" xr:uid="{00000000-0005-0000-0000-000048010000}"/>
    <cellStyle name="Accent4 64" xfId="643" xr:uid="{00000000-0005-0000-0000-000049010000}"/>
    <cellStyle name="Accent4 65" xfId="640" xr:uid="{00000000-0005-0000-0000-00004A010000}"/>
    <cellStyle name="Accent4 66" xfId="653" xr:uid="{00000000-0005-0000-0000-00004B010000}"/>
    <cellStyle name="Accent4 67" xfId="579" xr:uid="{00000000-0005-0000-0000-00004C010000}"/>
    <cellStyle name="Accent4 68" xfId="678" xr:uid="{00000000-0005-0000-0000-00004D010000}"/>
    <cellStyle name="Accent4 69" xfId="621" xr:uid="{00000000-0005-0000-0000-00004E010000}"/>
    <cellStyle name="Accent4 7" xfId="321" xr:uid="{00000000-0005-0000-0000-00004F010000}"/>
    <cellStyle name="Accent4 70" xfId="680" xr:uid="{00000000-0005-0000-0000-000050010000}"/>
    <cellStyle name="Accent4 71" xfId="649" xr:uid="{00000000-0005-0000-0000-000051010000}"/>
    <cellStyle name="Accent4 72" xfId="682" xr:uid="{00000000-0005-0000-0000-000052010000}"/>
    <cellStyle name="Accent4 73" xfId="664" xr:uid="{00000000-0005-0000-0000-000053010000}"/>
    <cellStyle name="Accent4 74" xfId="685" xr:uid="{00000000-0005-0000-0000-000054010000}"/>
    <cellStyle name="Accent4 75" xfId="711" xr:uid="{00000000-0005-0000-0000-000055010000}"/>
    <cellStyle name="Accent4 76" xfId="722" xr:uid="{00000000-0005-0000-0000-000056010000}"/>
    <cellStyle name="Accent4 77" xfId="710" xr:uid="{00000000-0005-0000-0000-000057010000}"/>
    <cellStyle name="Accent4 78" xfId="723" xr:uid="{00000000-0005-0000-0000-000058010000}"/>
    <cellStyle name="Accent4 79" xfId="708" xr:uid="{00000000-0005-0000-0000-000059010000}"/>
    <cellStyle name="Accent4 8" xfId="336" xr:uid="{00000000-0005-0000-0000-00005A010000}"/>
    <cellStyle name="Accent4 80" xfId="737" xr:uid="{00000000-0005-0000-0000-00005B010000}"/>
    <cellStyle name="Accent4 81" xfId="742" xr:uid="{00000000-0005-0000-0000-00005C010000}"/>
    <cellStyle name="Accent4 9" xfId="324" xr:uid="{00000000-0005-0000-0000-00005D010000}"/>
    <cellStyle name="Accent5 - 20%" xfId="109" xr:uid="{00000000-0005-0000-0000-00005E010000}"/>
    <cellStyle name="Accent5 - 40%" xfId="110" xr:uid="{00000000-0005-0000-0000-00005F010000}"/>
    <cellStyle name="Accent5 - 60%" xfId="111" xr:uid="{00000000-0005-0000-0000-000060010000}"/>
    <cellStyle name="Accent5 10" xfId="263" xr:uid="{00000000-0005-0000-0000-000061010000}"/>
    <cellStyle name="Accent5 11" xfId="315" xr:uid="{00000000-0005-0000-0000-000062010000}"/>
    <cellStyle name="Accent5 12" xfId="276" xr:uid="{00000000-0005-0000-0000-000063010000}"/>
    <cellStyle name="Accent5 13" xfId="319" xr:uid="{00000000-0005-0000-0000-000064010000}"/>
    <cellStyle name="Accent5 14" xfId="337" xr:uid="{00000000-0005-0000-0000-000065010000}"/>
    <cellStyle name="Accent5 15" xfId="325" xr:uid="{00000000-0005-0000-0000-000066010000}"/>
    <cellStyle name="Accent5 16" xfId="343" xr:uid="{00000000-0005-0000-0000-000067010000}"/>
    <cellStyle name="Accent5 17" xfId="348" xr:uid="{00000000-0005-0000-0000-000068010000}"/>
    <cellStyle name="Accent5 18" xfId="344" xr:uid="{00000000-0005-0000-0000-000069010000}"/>
    <cellStyle name="Accent5 19" xfId="309" xr:uid="{00000000-0005-0000-0000-00006A010000}"/>
    <cellStyle name="Accent5 2" xfId="108" xr:uid="{00000000-0005-0000-0000-00006B010000}"/>
    <cellStyle name="Accent5 20" xfId="384" xr:uid="{00000000-0005-0000-0000-00006C010000}"/>
    <cellStyle name="Accent5 21" xfId="310" xr:uid="{00000000-0005-0000-0000-00006D010000}"/>
    <cellStyle name="Accent5 22" xfId="387" xr:uid="{00000000-0005-0000-0000-00006E010000}"/>
    <cellStyle name="Accent5 23" xfId="359" xr:uid="{00000000-0005-0000-0000-00006F010000}"/>
    <cellStyle name="Accent5 24" xfId="390" xr:uid="{00000000-0005-0000-0000-000070010000}"/>
    <cellStyle name="Accent5 25" xfId="369" xr:uid="{00000000-0005-0000-0000-000071010000}"/>
    <cellStyle name="Accent5 26" xfId="391" xr:uid="{00000000-0005-0000-0000-000072010000}"/>
    <cellStyle name="Accent5 27" xfId="376" xr:uid="{00000000-0005-0000-0000-000073010000}"/>
    <cellStyle name="Accent5 28" xfId="402" xr:uid="{00000000-0005-0000-0000-000074010000}"/>
    <cellStyle name="Accent5 29" xfId="380" xr:uid="{00000000-0005-0000-0000-000075010000}"/>
    <cellStyle name="Accent5 3" xfId="253" xr:uid="{00000000-0005-0000-0000-000076010000}"/>
    <cellStyle name="Accent5 30" xfId="411" xr:uid="{00000000-0005-0000-0000-000077010000}"/>
    <cellStyle name="Accent5 31" xfId="397" xr:uid="{00000000-0005-0000-0000-000078010000}"/>
    <cellStyle name="Accent5 32" xfId="418" xr:uid="{00000000-0005-0000-0000-000079010000}"/>
    <cellStyle name="Accent5 33" xfId="415" xr:uid="{00000000-0005-0000-0000-00007A010000}"/>
    <cellStyle name="Accent5 34" xfId="422" xr:uid="{00000000-0005-0000-0000-00007B010000}"/>
    <cellStyle name="Accent5 35" xfId="427" xr:uid="{00000000-0005-0000-0000-00007C010000}"/>
    <cellStyle name="Accent5 36" xfId="432" xr:uid="{00000000-0005-0000-0000-00007D010000}"/>
    <cellStyle name="Accent5 37" xfId="437" xr:uid="{00000000-0005-0000-0000-00007E010000}"/>
    <cellStyle name="Accent5 38" xfId="442" xr:uid="{00000000-0005-0000-0000-00007F010000}"/>
    <cellStyle name="Accent5 39" xfId="447" xr:uid="{00000000-0005-0000-0000-000080010000}"/>
    <cellStyle name="Accent5 4" xfId="278" xr:uid="{00000000-0005-0000-0000-000081010000}"/>
    <cellStyle name="Accent5 40" xfId="452" xr:uid="{00000000-0005-0000-0000-000082010000}"/>
    <cellStyle name="Accent5 41" xfId="457" xr:uid="{00000000-0005-0000-0000-000083010000}"/>
    <cellStyle name="Accent5 42" xfId="462" xr:uid="{00000000-0005-0000-0000-000084010000}"/>
    <cellStyle name="Accent5 43" xfId="467" xr:uid="{00000000-0005-0000-0000-000085010000}"/>
    <cellStyle name="Accent5 44" xfId="489" xr:uid="{00000000-0005-0000-0000-000086010000}"/>
    <cellStyle name="Accent5 45" xfId="476" xr:uid="{00000000-0005-0000-0000-000087010000}"/>
    <cellStyle name="Accent5 46" xfId="544" xr:uid="{00000000-0005-0000-0000-000088010000}"/>
    <cellStyle name="Accent5 47" xfId="576" xr:uid="{00000000-0005-0000-0000-000089010000}"/>
    <cellStyle name="Accent5 48" xfId="542" xr:uid="{00000000-0005-0000-0000-00008A010000}"/>
    <cellStyle name="Accent5 49" xfId="577" xr:uid="{00000000-0005-0000-0000-00008B010000}"/>
    <cellStyle name="Accent5 5" xfId="311" xr:uid="{00000000-0005-0000-0000-00008C010000}"/>
    <cellStyle name="Accent5 50" xfId="545" xr:uid="{00000000-0005-0000-0000-00008D010000}"/>
    <cellStyle name="Accent5 51" xfId="581" xr:uid="{00000000-0005-0000-0000-00008E010000}"/>
    <cellStyle name="Accent5 52" xfId="543" xr:uid="{00000000-0005-0000-0000-00008F010000}"/>
    <cellStyle name="Accent5 53" xfId="583" xr:uid="{00000000-0005-0000-0000-000090010000}"/>
    <cellStyle name="Accent5 54" xfId="546" xr:uid="{00000000-0005-0000-0000-000091010000}"/>
    <cellStyle name="Accent5 55" xfId="585" xr:uid="{00000000-0005-0000-0000-000092010000}"/>
    <cellStyle name="Accent5 56" xfId="541" xr:uid="{00000000-0005-0000-0000-000093010000}"/>
    <cellStyle name="Accent5 57" xfId="589" xr:uid="{00000000-0005-0000-0000-000094010000}"/>
    <cellStyle name="Accent5 58" xfId="539" xr:uid="{00000000-0005-0000-0000-000095010000}"/>
    <cellStyle name="Accent5 59" xfId="599" xr:uid="{00000000-0005-0000-0000-000096010000}"/>
    <cellStyle name="Accent5 6" xfId="265" xr:uid="{00000000-0005-0000-0000-000097010000}"/>
    <cellStyle name="Accent5 60" xfId="549" xr:uid="{00000000-0005-0000-0000-000098010000}"/>
    <cellStyle name="Accent5 61" xfId="609" xr:uid="{00000000-0005-0000-0000-000099010000}"/>
    <cellStyle name="Accent5 62" xfId="535" xr:uid="{00000000-0005-0000-0000-00009A010000}"/>
    <cellStyle name="Accent5 63" xfId="601" xr:uid="{00000000-0005-0000-0000-00009B010000}"/>
    <cellStyle name="Accent5 64" xfId="596" xr:uid="{00000000-0005-0000-0000-00009C010000}"/>
    <cellStyle name="Accent5 65" xfId="611" xr:uid="{00000000-0005-0000-0000-00009D010000}"/>
    <cellStyle name="Accent5 66" xfId="623" xr:uid="{00000000-0005-0000-0000-00009E010000}"/>
    <cellStyle name="Accent5 67" xfId="563" xr:uid="{00000000-0005-0000-0000-00009F010000}"/>
    <cellStyle name="Accent5 68" xfId="668" xr:uid="{00000000-0005-0000-0000-0000A0010000}"/>
    <cellStyle name="Accent5 69" xfId="564" xr:uid="{00000000-0005-0000-0000-0000A1010000}"/>
    <cellStyle name="Accent5 7" xfId="312" xr:uid="{00000000-0005-0000-0000-0000A2010000}"/>
    <cellStyle name="Accent5 70" xfId="669" xr:uid="{00000000-0005-0000-0000-0000A3010000}"/>
    <cellStyle name="Accent5 71" xfId="565" xr:uid="{00000000-0005-0000-0000-0000A4010000}"/>
    <cellStyle name="Accent5 72" xfId="670" xr:uid="{00000000-0005-0000-0000-0000A5010000}"/>
    <cellStyle name="Accent5 73" xfId="568" xr:uid="{00000000-0005-0000-0000-0000A6010000}"/>
    <cellStyle name="Accent5 74" xfId="677" xr:uid="{00000000-0005-0000-0000-0000A7010000}"/>
    <cellStyle name="Accent5 75" xfId="714" xr:uid="{00000000-0005-0000-0000-0000A8010000}"/>
    <cellStyle name="Accent5 76" xfId="720" xr:uid="{00000000-0005-0000-0000-0000A9010000}"/>
    <cellStyle name="Accent5 77" xfId="713" xr:uid="{00000000-0005-0000-0000-0000AA010000}"/>
    <cellStyle name="Accent5 78" xfId="721" xr:uid="{00000000-0005-0000-0000-0000AB010000}"/>
    <cellStyle name="Accent5 79" xfId="712" xr:uid="{00000000-0005-0000-0000-0000AC010000}"/>
    <cellStyle name="Accent5 8" xfId="264" xr:uid="{00000000-0005-0000-0000-0000AD010000}"/>
    <cellStyle name="Accent5 80" xfId="738" xr:uid="{00000000-0005-0000-0000-0000AE010000}"/>
    <cellStyle name="Accent5 81" xfId="741" xr:uid="{00000000-0005-0000-0000-0000AF010000}"/>
    <cellStyle name="Accent5 9" xfId="313" xr:uid="{00000000-0005-0000-0000-0000B0010000}"/>
    <cellStyle name="Accent6 - 20%" xfId="113" xr:uid="{00000000-0005-0000-0000-0000B1010000}"/>
    <cellStyle name="Accent6 - 40%" xfId="114" xr:uid="{00000000-0005-0000-0000-0000B2010000}"/>
    <cellStyle name="Accent6 - 60%" xfId="115" xr:uid="{00000000-0005-0000-0000-0000B3010000}"/>
    <cellStyle name="Accent6 10" xfId="273" xr:uid="{00000000-0005-0000-0000-0000B4010000}"/>
    <cellStyle name="Accent6 11" xfId="305" xr:uid="{00000000-0005-0000-0000-0000B5010000}"/>
    <cellStyle name="Accent6 12" xfId="281" xr:uid="{00000000-0005-0000-0000-0000B6010000}"/>
    <cellStyle name="Accent6 13" xfId="304" xr:uid="{00000000-0005-0000-0000-0000B7010000}"/>
    <cellStyle name="Accent6 14" xfId="269" xr:uid="{00000000-0005-0000-0000-0000B8010000}"/>
    <cellStyle name="Accent6 15" xfId="303" xr:uid="{00000000-0005-0000-0000-0000B9010000}"/>
    <cellStyle name="Accent6 16" xfId="275" xr:uid="{00000000-0005-0000-0000-0000BA010000}"/>
    <cellStyle name="Accent6 17" xfId="302" xr:uid="{00000000-0005-0000-0000-0000BB010000}"/>
    <cellStyle name="Accent6 18" xfId="277" xr:uid="{00000000-0005-0000-0000-0000BC010000}"/>
    <cellStyle name="Accent6 19" xfId="299" xr:uid="{00000000-0005-0000-0000-0000BD010000}"/>
    <cellStyle name="Accent6 2" xfId="112" xr:uid="{00000000-0005-0000-0000-0000BE010000}"/>
    <cellStyle name="Accent6 20" xfId="334" xr:uid="{00000000-0005-0000-0000-0000BF010000}"/>
    <cellStyle name="Accent6 21" xfId="298" xr:uid="{00000000-0005-0000-0000-0000C0010000}"/>
    <cellStyle name="Accent6 22" xfId="268" xr:uid="{00000000-0005-0000-0000-0000C1010000}"/>
    <cellStyle name="Accent6 23" xfId="297" xr:uid="{00000000-0005-0000-0000-0000C2010000}"/>
    <cellStyle name="Accent6 24" xfId="279" xr:uid="{00000000-0005-0000-0000-0000C3010000}"/>
    <cellStyle name="Accent6 25" xfId="296" xr:uid="{00000000-0005-0000-0000-0000C4010000}"/>
    <cellStyle name="Accent6 26" xfId="280" xr:uid="{00000000-0005-0000-0000-0000C5010000}"/>
    <cellStyle name="Accent6 27" xfId="295" xr:uid="{00000000-0005-0000-0000-0000C6010000}"/>
    <cellStyle name="Accent6 28" xfId="283" xr:uid="{00000000-0005-0000-0000-0000C7010000}"/>
    <cellStyle name="Accent6 29" xfId="294" xr:uid="{00000000-0005-0000-0000-0000C8010000}"/>
    <cellStyle name="Accent6 3" xfId="254" xr:uid="{00000000-0005-0000-0000-0000C9010000}"/>
    <cellStyle name="Accent6 30" xfId="284" xr:uid="{00000000-0005-0000-0000-0000CA010000}"/>
    <cellStyle name="Accent6 31" xfId="293" xr:uid="{00000000-0005-0000-0000-0000CB010000}"/>
    <cellStyle name="Accent6 32" xfId="285" xr:uid="{00000000-0005-0000-0000-0000CC010000}"/>
    <cellStyle name="Accent6 33" xfId="292" xr:uid="{00000000-0005-0000-0000-0000CD010000}"/>
    <cellStyle name="Accent6 34" xfId="286" xr:uid="{00000000-0005-0000-0000-0000CE010000}"/>
    <cellStyle name="Accent6 35" xfId="291" xr:uid="{00000000-0005-0000-0000-0000CF010000}"/>
    <cellStyle name="Accent6 36" xfId="287" xr:uid="{00000000-0005-0000-0000-0000D0010000}"/>
    <cellStyle name="Accent6 37" xfId="333" xr:uid="{00000000-0005-0000-0000-0000D1010000}"/>
    <cellStyle name="Accent6 38" xfId="288" xr:uid="{00000000-0005-0000-0000-0000D2010000}"/>
    <cellStyle name="Accent6 39" xfId="352" xr:uid="{00000000-0005-0000-0000-0000D3010000}"/>
    <cellStyle name="Accent6 4" xfId="282" xr:uid="{00000000-0005-0000-0000-0000D4010000}"/>
    <cellStyle name="Accent6 40" xfId="289" xr:uid="{00000000-0005-0000-0000-0000D5010000}"/>
    <cellStyle name="Accent6 41" xfId="363" xr:uid="{00000000-0005-0000-0000-0000D6010000}"/>
    <cellStyle name="Accent6 42" xfId="290" xr:uid="{00000000-0005-0000-0000-0000D7010000}"/>
    <cellStyle name="Accent6 43" xfId="383" xr:uid="{00000000-0005-0000-0000-0000D8010000}"/>
    <cellStyle name="Accent6 44" xfId="354" xr:uid="{00000000-0005-0000-0000-0000D9010000}"/>
    <cellStyle name="Accent6 45" xfId="399" xr:uid="{00000000-0005-0000-0000-0000DA010000}"/>
    <cellStyle name="Accent6 46" xfId="548" xr:uid="{00000000-0005-0000-0000-0000DB010000}"/>
    <cellStyle name="Accent6 47" xfId="572" xr:uid="{00000000-0005-0000-0000-0000DC010000}"/>
    <cellStyle name="Accent6 48" xfId="547" xr:uid="{00000000-0005-0000-0000-0000DD010000}"/>
    <cellStyle name="Accent6 49" xfId="571" xr:uid="{00000000-0005-0000-0000-0000DE010000}"/>
    <cellStyle name="Accent6 5" xfId="308" xr:uid="{00000000-0005-0000-0000-0000DF010000}"/>
    <cellStyle name="Accent6 50" xfId="550" xr:uid="{00000000-0005-0000-0000-0000E0010000}"/>
    <cellStyle name="Accent6 51" xfId="574" xr:uid="{00000000-0005-0000-0000-0000E1010000}"/>
    <cellStyle name="Accent6 52" xfId="551" xr:uid="{00000000-0005-0000-0000-0000E2010000}"/>
    <cellStyle name="Accent6 53" xfId="573" xr:uid="{00000000-0005-0000-0000-0000E3010000}"/>
    <cellStyle name="Accent6 54" xfId="552" xr:uid="{00000000-0005-0000-0000-0000E4010000}"/>
    <cellStyle name="Accent6 55" xfId="575" xr:uid="{00000000-0005-0000-0000-0000E5010000}"/>
    <cellStyle name="Accent6 56" xfId="553" xr:uid="{00000000-0005-0000-0000-0000E6010000}"/>
    <cellStyle name="Accent6 57" xfId="570" xr:uid="{00000000-0005-0000-0000-0000E7010000}"/>
    <cellStyle name="Accent6 58" xfId="554" xr:uid="{00000000-0005-0000-0000-0000E8010000}"/>
    <cellStyle name="Accent6 59" xfId="569" xr:uid="{00000000-0005-0000-0000-0000E9010000}"/>
    <cellStyle name="Accent6 6" xfId="271" xr:uid="{00000000-0005-0000-0000-0000EA010000}"/>
    <cellStyle name="Accent6 60" xfId="556" xr:uid="{00000000-0005-0000-0000-0000EB010000}"/>
    <cellStyle name="Accent6 61" xfId="578" xr:uid="{00000000-0005-0000-0000-0000EC010000}"/>
    <cellStyle name="Accent6 62" xfId="557" xr:uid="{00000000-0005-0000-0000-0000ED010000}"/>
    <cellStyle name="Accent6 63" xfId="567" xr:uid="{00000000-0005-0000-0000-0000EE010000}"/>
    <cellStyle name="Accent6 64" xfId="555" xr:uid="{00000000-0005-0000-0000-0000EF010000}"/>
    <cellStyle name="Accent6 65" xfId="566" xr:uid="{00000000-0005-0000-0000-0000F0010000}"/>
    <cellStyle name="Accent6 66" xfId="558" xr:uid="{00000000-0005-0000-0000-0000F1010000}"/>
    <cellStyle name="Accent6 67" xfId="562" xr:uid="{00000000-0005-0000-0000-0000F2010000}"/>
    <cellStyle name="Accent6 68" xfId="652" xr:uid="{00000000-0005-0000-0000-0000F3010000}"/>
    <cellStyle name="Accent6 69" xfId="561" xr:uid="{00000000-0005-0000-0000-0000F4010000}"/>
    <cellStyle name="Accent6 7" xfId="307" xr:uid="{00000000-0005-0000-0000-0000F5010000}"/>
    <cellStyle name="Accent6 70" xfId="635" xr:uid="{00000000-0005-0000-0000-0000F6010000}"/>
    <cellStyle name="Accent6 71" xfId="560" xr:uid="{00000000-0005-0000-0000-0000F7010000}"/>
    <cellStyle name="Accent6 72" xfId="633" xr:uid="{00000000-0005-0000-0000-0000F8010000}"/>
    <cellStyle name="Accent6 73" xfId="559" xr:uid="{00000000-0005-0000-0000-0000F9010000}"/>
    <cellStyle name="Accent6 74" xfId="529" xr:uid="{00000000-0005-0000-0000-0000FA010000}"/>
    <cellStyle name="Accent6 75" xfId="715" xr:uid="{00000000-0005-0000-0000-0000FB010000}"/>
    <cellStyle name="Accent6 76" xfId="719" xr:uid="{00000000-0005-0000-0000-0000FC010000}"/>
    <cellStyle name="Accent6 77" xfId="716" xr:uid="{00000000-0005-0000-0000-0000FD010000}"/>
    <cellStyle name="Accent6 78" xfId="718" xr:uid="{00000000-0005-0000-0000-0000FE010000}"/>
    <cellStyle name="Accent6 79" xfId="717" xr:uid="{00000000-0005-0000-0000-0000FF010000}"/>
    <cellStyle name="Accent6 8" xfId="272" xr:uid="{00000000-0005-0000-0000-000000020000}"/>
    <cellStyle name="Accent6 80" xfId="739" xr:uid="{00000000-0005-0000-0000-000001020000}"/>
    <cellStyle name="Accent6 81" xfId="740" xr:uid="{00000000-0005-0000-0000-000002020000}"/>
    <cellStyle name="Accent6 9" xfId="306" xr:uid="{00000000-0005-0000-0000-000003020000}"/>
    <cellStyle name="Bad 2" xfId="24" xr:uid="{00000000-0005-0000-0000-000004020000}"/>
    <cellStyle name="Calculation 2" xfId="179" xr:uid="{00000000-0005-0000-0000-000005020000}"/>
    <cellStyle name="Calculation 3" xfId="28" xr:uid="{00000000-0005-0000-0000-000006020000}"/>
    <cellStyle name="Check Cell 2" xfId="30" xr:uid="{00000000-0005-0000-0000-000007020000}"/>
    <cellStyle name="Emphasis 1" xfId="116" xr:uid="{00000000-0005-0000-0000-000008020000}"/>
    <cellStyle name="Emphasis 2" xfId="117" xr:uid="{00000000-0005-0000-0000-000009020000}"/>
    <cellStyle name="Emphasis 3" xfId="118" xr:uid="{00000000-0005-0000-0000-00000A020000}"/>
    <cellStyle name="exo" xfId="119" xr:uid="{00000000-0005-0000-0000-00000B020000}"/>
    <cellStyle name="Explanatory Text 2" xfId="120" xr:uid="{00000000-0005-0000-0000-00000C020000}"/>
    <cellStyle name="Explanatory Text 3" xfId="33" xr:uid="{00000000-0005-0000-0000-00000D020000}"/>
    <cellStyle name="Good 2" xfId="23" xr:uid="{00000000-0005-0000-0000-00000E020000}"/>
    <cellStyle name="Heading 1 2" xfId="19" xr:uid="{00000000-0005-0000-0000-00000F020000}"/>
    <cellStyle name="Heading 2 2" xfId="20" xr:uid="{00000000-0005-0000-0000-000010020000}"/>
    <cellStyle name="Heading 3 2" xfId="21" xr:uid="{00000000-0005-0000-0000-000011020000}"/>
    <cellStyle name="Heading 4 2" xfId="22" xr:uid="{00000000-0005-0000-0000-000012020000}"/>
    <cellStyle name="Input 2" xfId="177" xr:uid="{00000000-0005-0000-0000-000013020000}"/>
    <cellStyle name="Input 3" xfId="26" xr:uid="{00000000-0005-0000-0000-000014020000}"/>
    <cellStyle name="Koefic." xfId="121" xr:uid="{00000000-0005-0000-0000-000015020000}"/>
    <cellStyle name="Linked Cell 2" xfId="29" xr:uid="{00000000-0005-0000-0000-000016020000}"/>
    <cellStyle name="Neutral 2" xfId="25" xr:uid="{00000000-0005-0000-0000-000017020000}"/>
    <cellStyle name="Normal" xfId="0" builtinId="0"/>
    <cellStyle name="Normal 10" xfId="261" xr:uid="{00000000-0005-0000-0000-000019020000}"/>
    <cellStyle name="Normal 10 2" xfId="702" xr:uid="{00000000-0005-0000-0000-00001A020000}"/>
    <cellStyle name="Normal 11" xfId="527" xr:uid="{00000000-0005-0000-0000-00001B020000}"/>
    <cellStyle name="Normal 2" xfId="16" xr:uid="{00000000-0005-0000-0000-00001C020000}"/>
    <cellStyle name="Normal 2 2" xfId="1" xr:uid="{00000000-0005-0000-0000-00001D020000}"/>
    <cellStyle name="Normal 2 3" xfId="122" xr:uid="{00000000-0005-0000-0000-00001E020000}"/>
    <cellStyle name="Normal 2 4" xfId="213" xr:uid="{00000000-0005-0000-0000-00001F020000}"/>
    <cellStyle name="Normal 3" xfId="2" xr:uid="{00000000-0005-0000-0000-000020020000}"/>
    <cellStyle name="Normal 3 2" xfId="214" xr:uid="{00000000-0005-0000-0000-000021020000}"/>
    <cellStyle name="Normal 4" xfId="14" xr:uid="{00000000-0005-0000-0000-000022020000}"/>
    <cellStyle name="Normal 4 2" xfId="215" xr:uid="{00000000-0005-0000-0000-000023020000}"/>
    <cellStyle name="Normal 4 3" xfId="123" xr:uid="{00000000-0005-0000-0000-000024020000}"/>
    <cellStyle name="Normal 5" xfId="124" xr:uid="{00000000-0005-0000-0000-000025020000}"/>
    <cellStyle name="Normal 5 2" xfId="216" xr:uid="{00000000-0005-0000-0000-000026020000}"/>
    <cellStyle name="Normal 6" xfId="125" xr:uid="{00000000-0005-0000-0000-000027020000}"/>
    <cellStyle name="Normal 6 2" xfId="217" xr:uid="{00000000-0005-0000-0000-000028020000}"/>
    <cellStyle name="Normal 7" xfId="175" xr:uid="{00000000-0005-0000-0000-000029020000}"/>
    <cellStyle name="Normal 8" xfId="176" xr:uid="{00000000-0005-0000-0000-00002A020000}"/>
    <cellStyle name="Normal 9" xfId="17" xr:uid="{00000000-0005-0000-0000-00002B020000}"/>
    <cellStyle name="Normal_grafiks" xfId="3" xr:uid="{00000000-0005-0000-0000-00002C020000}"/>
    <cellStyle name="Normal_Sheet1" xfId="4" xr:uid="{00000000-0005-0000-0000-00002D020000}"/>
    <cellStyle name="Note 2" xfId="126" xr:uid="{00000000-0005-0000-0000-00002E020000}"/>
    <cellStyle name="Note 2 2" xfId="218" xr:uid="{00000000-0005-0000-0000-00002F020000}"/>
    <cellStyle name="Note 3" xfId="180" xr:uid="{00000000-0005-0000-0000-000030020000}"/>
    <cellStyle name="Note 4" xfId="32" xr:uid="{00000000-0005-0000-0000-000031020000}"/>
    <cellStyle name="Output 2" xfId="178" xr:uid="{00000000-0005-0000-0000-000032020000}"/>
    <cellStyle name="Output 3" xfId="27" xr:uid="{00000000-0005-0000-0000-000033020000}"/>
    <cellStyle name="Parastais 13" xfId="127" xr:uid="{00000000-0005-0000-0000-000034020000}"/>
    <cellStyle name="Parastais 13 2" xfId="219" xr:uid="{00000000-0005-0000-0000-000035020000}"/>
    <cellStyle name="Parastais 2" xfId="128" xr:uid="{00000000-0005-0000-0000-000036020000}"/>
    <cellStyle name="Parastais 2 2" xfId="5" xr:uid="{00000000-0005-0000-0000-000037020000}"/>
    <cellStyle name="Parastais 2 3" xfId="129" xr:uid="{00000000-0005-0000-0000-000038020000}"/>
    <cellStyle name="Parastais 2 3 2" xfId="221" xr:uid="{00000000-0005-0000-0000-000039020000}"/>
    <cellStyle name="Parastais 2 4" xfId="220" xr:uid="{00000000-0005-0000-0000-00003A020000}"/>
    <cellStyle name="Parastais 2_FMRik_260209_marts_sad1II.variants" xfId="130" xr:uid="{00000000-0005-0000-0000-00003B020000}"/>
    <cellStyle name="Parastais 3" xfId="131" xr:uid="{00000000-0005-0000-0000-00003C020000}"/>
    <cellStyle name="Parastais 3 2" xfId="222" xr:uid="{00000000-0005-0000-0000-00003D020000}"/>
    <cellStyle name="Parastais 4" xfId="132" xr:uid="{00000000-0005-0000-0000-00003E020000}"/>
    <cellStyle name="Parastais 4 2" xfId="223" xr:uid="{00000000-0005-0000-0000-00003F020000}"/>
    <cellStyle name="Parastais 5" xfId="133" xr:uid="{00000000-0005-0000-0000-000040020000}"/>
    <cellStyle name="Parastais 5 2" xfId="224" xr:uid="{00000000-0005-0000-0000-000041020000}"/>
    <cellStyle name="Parastais 6" xfId="134" xr:uid="{00000000-0005-0000-0000-000042020000}"/>
    <cellStyle name="Parastais 6 2" xfId="225" xr:uid="{00000000-0005-0000-0000-000043020000}"/>
    <cellStyle name="Parastais_FMLikp01_p05_221205_pap_afp_makp" xfId="6" xr:uid="{00000000-0005-0000-0000-000044020000}"/>
    <cellStyle name="Parasts 3" xfId="135" xr:uid="{00000000-0005-0000-0000-000045020000}"/>
    <cellStyle name="Parasts 4" xfId="136" xr:uid="{00000000-0005-0000-0000-000046020000}"/>
    <cellStyle name="Percent 2" xfId="137" xr:uid="{00000000-0005-0000-0000-000047020000}"/>
    <cellStyle name="Percent 2 2" xfId="226" xr:uid="{00000000-0005-0000-0000-000048020000}"/>
    <cellStyle name="Pie??m." xfId="138" xr:uid="{00000000-0005-0000-0000-000049020000}"/>
    <cellStyle name="SAPBEXaggData" xfId="15" xr:uid="{00000000-0005-0000-0000-00004A020000}"/>
    <cellStyle name="SAPBEXaggData 2" xfId="140" xr:uid="{00000000-0005-0000-0000-00004B020000}"/>
    <cellStyle name="SAPBEXaggData 2 2" xfId="228" xr:uid="{00000000-0005-0000-0000-00004C020000}"/>
    <cellStyle name="SAPBEXaggData 3" xfId="139" xr:uid="{00000000-0005-0000-0000-00004D020000}"/>
    <cellStyle name="SAPBEXaggData 3 2" xfId="227" xr:uid="{00000000-0005-0000-0000-00004E020000}"/>
    <cellStyle name="SAPBEXaggData 4" xfId="182" xr:uid="{00000000-0005-0000-0000-00004F020000}"/>
    <cellStyle name="SAPBEXaggDataEmph" xfId="35" xr:uid="{00000000-0005-0000-0000-000050020000}"/>
    <cellStyle name="SAPBEXaggDataEmph 2" xfId="183" xr:uid="{00000000-0005-0000-0000-000051020000}"/>
    <cellStyle name="SAPBEXaggItem" xfId="36" xr:uid="{00000000-0005-0000-0000-000052020000}"/>
    <cellStyle name="SAPBEXaggItem 2" xfId="142" xr:uid="{00000000-0005-0000-0000-000053020000}"/>
    <cellStyle name="SAPBEXaggItem 2 2" xfId="230" xr:uid="{00000000-0005-0000-0000-000054020000}"/>
    <cellStyle name="SAPBEXaggItem 3" xfId="141" xr:uid="{00000000-0005-0000-0000-000055020000}"/>
    <cellStyle name="SAPBEXaggItem 3 2" xfId="229" xr:uid="{00000000-0005-0000-0000-000056020000}"/>
    <cellStyle name="SAPBEXaggItem 4" xfId="184" xr:uid="{00000000-0005-0000-0000-000057020000}"/>
    <cellStyle name="SAPBEXaggItemX" xfId="37" xr:uid="{00000000-0005-0000-0000-000058020000}"/>
    <cellStyle name="SAPBEXaggItemX 2" xfId="185" xr:uid="{00000000-0005-0000-0000-000059020000}"/>
    <cellStyle name="SAPBEXchaText" xfId="38" xr:uid="{00000000-0005-0000-0000-00005A020000}"/>
    <cellStyle name="SAPBEXchaText 2" xfId="144" xr:uid="{00000000-0005-0000-0000-00005B020000}"/>
    <cellStyle name="SAPBEXchaText 3" xfId="143" xr:uid="{00000000-0005-0000-0000-00005C020000}"/>
    <cellStyle name="SAPBEXchaText 4" xfId="255" xr:uid="{00000000-0005-0000-0000-00005D020000}"/>
    <cellStyle name="SAPBEXchaText 5" xfId="300" xr:uid="{00000000-0005-0000-0000-00005E020000}"/>
    <cellStyle name="SAPBEXchaText 6" xfId="511" xr:uid="{00000000-0005-0000-0000-00005F020000}"/>
    <cellStyle name="SAPBEXexcBad7" xfId="39" xr:uid="{00000000-0005-0000-0000-000060020000}"/>
    <cellStyle name="SAPBEXexcBad7 2" xfId="186" xr:uid="{00000000-0005-0000-0000-000061020000}"/>
    <cellStyle name="SAPBEXexcBad8" xfId="40" xr:uid="{00000000-0005-0000-0000-000062020000}"/>
    <cellStyle name="SAPBEXexcBad8 2" xfId="187" xr:uid="{00000000-0005-0000-0000-000063020000}"/>
    <cellStyle name="SAPBEXexcBad9" xfId="41" xr:uid="{00000000-0005-0000-0000-000064020000}"/>
    <cellStyle name="SAPBEXexcBad9 2" xfId="188" xr:uid="{00000000-0005-0000-0000-000065020000}"/>
    <cellStyle name="SAPBEXexcCritical4" xfId="42" xr:uid="{00000000-0005-0000-0000-000066020000}"/>
    <cellStyle name="SAPBEXexcCritical4 2" xfId="189" xr:uid="{00000000-0005-0000-0000-000067020000}"/>
    <cellStyle name="SAPBEXexcCritical5" xfId="43" xr:uid="{00000000-0005-0000-0000-000068020000}"/>
    <cellStyle name="SAPBEXexcCritical5 2" xfId="190" xr:uid="{00000000-0005-0000-0000-000069020000}"/>
    <cellStyle name="SAPBEXexcCritical6" xfId="44" xr:uid="{00000000-0005-0000-0000-00006A020000}"/>
    <cellStyle name="SAPBEXexcCritical6 2" xfId="191" xr:uid="{00000000-0005-0000-0000-00006B020000}"/>
    <cellStyle name="SAPBEXexcGood1" xfId="45" xr:uid="{00000000-0005-0000-0000-00006C020000}"/>
    <cellStyle name="SAPBEXexcGood1 2" xfId="192" xr:uid="{00000000-0005-0000-0000-00006D020000}"/>
    <cellStyle name="SAPBEXexcGood2" xfId="46" xr:uid="{00000000-0005-0000-0000-00006E020000}"/>
    <cellStyle name="SAPBEXexcGood2 2" xfId="193" xr:uid="{00000000-0005-0000-0000-00006F020000}"/>
    <cellStyle name="SAPBEXexcGood3" xfId="47" xr:uid="{00000000-0005-0000-0000-000070020000}"/>
    <cellStyle name="SAPBEXexcGood3 2" xfId="194" xr:uid="{00000000-0005-0000-0000-000071020000}"/>
    <cellStyle name="SAPBEXfilterDrill" xfId="48" xr:uid="{00000000-0005-0000-0000-000072020000}"/>
    <cellStyle name="SAPBEXfilterItem" xfId="49" xr:uid="{00000000-0005-0000-0000-000073020000}"/>
    <cellStyle name="SAPBEXfilterText" xfId="50" xr:uid="{00000000-0005-0000-0000-000074020000}"/>
    <cellStyle name="SAPBEXfilterText 2" xfId="145" xr:uid="{00000000-0005-0000-0000-000075020000}"/>
    <cellStyle name="SAPBEXfilterText 2 2" xfId="231" xr:uid="{00000000-0005-0000-0000-000076020000}"/>
    <cellStyle name="SAPBEXformats" xfId="51" xr:uid="{00000000-0005-0000-0000-000077020000}"/>
    <cellStyle name="SAPBEXformats 2" xfId="147" xr:uid="{00000000-0005-0000-0000-000078020000}"/>
    <cellStyle name="SAPBEXformats 2 2" xfId="233" xr:uid="{00000000-0005-0000-0000-000079020000}"/>
    <cellStyle name="SAPBEXformats 3" xfId="146" xr:uid="{00000000-0005-0000-0000-00007A020000}"/>
    <cellStyle name="SAPBEXformats 3 2" xfId="232" xr:uid="{00000000-0005-0000-0000-00007B020000}"/>
    <cellStyle name="SAPBEXformats 4" xfId="195" xr:uid="{00000000-0005-0000-0000-00007C020000}"/>
    <cellStyle name="SAPBEXheaderItem" xfId="52" xr:uid="{00000000-0005-0000-0000-00007D020000}"/>
    <cellStyle name="SAPBEXheaderItem 2" xfId="148" xr:uid="{00000000-0005-0000-0000-00007E020000}"/>
    <cellStyle name="SAPBEXheaderItem 2 2" xfId="234" xr:uid="{00000000-0005-0000-0000-00007F020000}"/>
    <cellStyle name="SAPBEXheaderText" xfId="53" xr:uid="{00000000-0005-0000-0000-000080020000}"/>
    <cellStyle name="SAPBEXheaderText 2" xfId="149" xr:uid="{00000000-0005-0000-0000-000081020000}"/>
    <cellStyle name="SAPBEXheaderText 2 2" xfId="235" xr:uid="{00000000-0005-0000-0000-000082020000}"/>
    <cellStyle name="SAPBEXHLevel0" xfId="7" xr:uid="{00000000-0005-0000-0000-000083020000}"/>
    <cellStyle name="SAPBEXHLevel0 2" xfId="151" xr:uid="{00000000-0005-0000-0000-000084020000}"/>
    <cellStyle name="SAPBEXHLevel0 3" xfId="150" xr:uid="{00000000-0005-0000-0000-000085020000}"/>
    <cellStyle name="SAPBEXHLevel0 3 2" xfId="236" xr:uid="{00000000-0005-0000-0000-000086020000}"/>
    <cellStyle name="SAPBEXHLevel0 4" xfId="196" xr:uid="{00000000-0005-0000-0000-000087020000}"/>
    <cellStyle name="SAPBEXHLevel0 5" xfId="54" xr:uid="{00000000-0005-0000-0000-000088020000}"/>
    <cellStyle name="SAPBEXHLevel0 6" xfId="256" xr:uid="{00000000-0005-0000-0000-000089020000}"/>
    <cellStyle name="SAPBEXHLevel0 7" xfId="314" xr:uid="{00000000-0005-0000-0000-00008A020000}"/>
    <cellStyle name="SAPBEXHLevel0 8" xfId="322" xr:uid="{00000000-0005-0000-0000-00008B020000}"/>
    <cellStyle name="SAPBEXHLevel0X" xfId="55" xr:uid="{00000000-0005-0000-0000-00008C020000}"/>
    <cellStyle name="SAPBEXHLevel0X 2" xfId="152" xr:uid="{00000000-0005-0000-0000-00008D020000}"/>
    <cellStyle name="SAPBEXHLevel0X 2 2" xfId="237" xr:uid="{00000000-0005-0000-0000-00008E020000}"/>
    <cellStyle name="SAPBEXHLevel0X 3" xfId="197" xr:uid="{00000000-0005-0000-0000-00008F020000}"/>
    <cellStyle name="SAPBEXHLevel1" xfId="56" xr:uid="{00000000-0005-0000-0000-000090020000}"/>
    <cellStyle name="SAPBEXHLevel1 2" xfId="154" xr:uid="{00000000-0005-0000-0000-000091020000}"/>
    <cellStyle name="SAPBEXHLevel1 3" xfId="153" xr:uid="{00000000-0005-0000-0000-000092020000}"/>
    <cellStyle name="SAPBEXHLevel1 3 2" xfId="238" xr:uid="{00000000-0005-0000-0000-000093020000}"/>
    <cellStyle name="SAPBEXHLevel1 4" xfId="198" xr:uid="{00000000-0005-0000-0000-000094020000}"/>
    <cellStyle name="SAPBEXHLevel1 5" xfId="257" xr:uid="{00000000-0005-0000-0000-000095020000}"/>
    <cellStyle name="SAPBEXHLevel1 6" xfId="316" xr:uid="{00000000-0005-0000-0000-000096020000}"/>
    <cellStyle name="SAPBEXHLevel1 7" xfId="330" xr:uid="{00000000-0005-0000-0000-000097020000}"/>
    <cellStyle name="SAPBEXHLevel1 8" xfId="301" xr:uid="{00000000-0005-0000-0000-000098020000}"/>
    <cellStyle name="SAPBEXHLevel1X" xfId="57" xr:uid="{00000000-0005-0000-0000-000099020000}"/>
    <cellStyle name="SAPBEXHLevel1X 2" xfId="155" xr:uid="{00000000-0005-0000-0000-00009A020000}"/>
    <cellStyle name="SAPBEXHLevel1X 2 2" xfId="239" xr:uid="{00000000-0005-0000-0000-00009B020000}"/>
    <cellStyle name="SAPBEXHLevel1X 3" xfId="199" xr:uid="{00000000-0005-0000-0000-00009C020000}"/>
    <cellStyle name="SAPBEXHLevel2" xfId="58" xr:uid="{00000000-0005-0000-0000-00009D020000}"/>
    <cellStyle name="SAPBEXHLevel2 2" xfId="157" xr:uid="{00000000-0005-0000-0000-00009E020000}"/>
    <cellStyle name="SAPBEXHLevel2 3" xfId="156" xr:uid="{00000000-0005-0000-0000-00009F020000}"/>
    <cellStyle name="SAPBEXHLevel2 3 2" xfId="240" xr:uid="{00000000-0005-0000-0000-0000A0020000}"/>
    <cellStyle name="SAPBEXHLevel2 4" xfId="200" xr:uid="{00000000-0005-0000-0000-0000A1020000}"/>
    <cellStyle name="SAPBEXHLevel2 5" xfId="258" xr:uid="{00000000-0005-0000-0000-0000A2020000}"/>
    <cellStyle name="SAPBEXHLevel2 6" xfId="318" xr:uid="{00000000-0005-0000-0000-0000A3020000}"/>
    <cellStyle name="SAPBEXHLevel2 7" xfId="349" xr:uid="{00000000-0005-0000-0000-0000A4020000}"/>
    <cellStyle name="SAPBEXHLevel2X" xfId="59" xr:uid="{00000000-0005-0000-0000-0000A5020000}"/>
    <cellStyle name="SAPBEXHLevel2X 2" xfId="158" xr:uid="{00000000-0005-0000-0000-0000A6020000}"/>
    <cellStyle name="SAPBEXHLevel2X 2 2" xfId="241" xr:uid="{00000000-0005-0000-0000-0000A7020000}"/>
    <cellStyle name="SAPBEXHLevel2X 3" xfId="201" xr:uid="{00000000-0005-0000-0000-0000A8020000}"/>
    <cellStyle name="SAPBEXHLevel3" xfId="12" xr:uid="{00000000-0005-0000-0000-0000A9020000}"/>
    <cellStyle name="SAPBEXHLevel3 2" xfId="160" xr:uid="{00000000-0005-0000-0000-0000AA020000}"/>
    <cellStyle name="SAPBEXHLevel3 2 2" xfId="243" xr:uid="{00000000-0005-0000-0000-0000AB020000}"/>
    <cellStyle name="SAPBEXHLevel3 3" xfId="159" xr:uid="{00000000-0005-0000-0000-0000AC020000}"/>
    <cellStyle name="SAPBEXHLevel3 3 2" xfId="242" xr:uid="{00000000-0005-0000-0000-0000AD020000}"/>
    <cellStyle name="SAPBEXHLevel3 4" xfId="202" xr:uid="{00000000-0005-0000-0000-0000AE020000}"/>
    <cellStyle name="SAPBEXHLevel3 5" xfId="60" xr:uid="{00000000-0005-0000-0000-0000AF020000}"/>
    <cellStyle name="SAPBEXHLevel3 6" xfId="259" xr:uid="{00000000-0005-0000-0000-0000B0020000}"/>
    <cellStyle name="SAPBEXHLevel3 7" xfId="320" xr:uid="{00000000-0005-0000-0000-0000B1020000}"/>
    <cellStyle name="SAPBEXHLevel3 8" xfId="360" xr:uid="{00000000-0005-0000-0000-0000B2020000}"/>
    <cellStyle name="SAPBEXHLevel3X" xfId="61" xr:uid="{00000000-0005-0000-0000-0000B3020000}"/>
    <cellStyle name="SAPBEXHLevel3X 2" xfId="161" xr:uid="{00000000-0005-0000-0000-0000B4020000}"/>
    <cellStyle name="SAPBEXHLevel3X 2 2" xfId="244" xr:uid="{00000000-0005-0000-0000-0000B5020000}"/>
    <cellStyle name="SAPBEXHLevel3X 3" xfId="203" xr:uid="{00000000-0005-0000-0000-0000B6020000}"/>
    <cellStyle name="SAPBEXinputData" xfId="62" xr:uid="{00000000-0005-0000-0000-0000B7020000}"/>
    <cellStyle name="SAPBEXinputData 2" xfId="162" xr:uid="{00000000-0005-0000-0000-0000B8020000}"/>
    <cellStyle name="SAPBEXinputData 2 2" xfId="245" xr:uid="{00000000-0005-0000-0000-0000B9020000}"/>
    <cellStyle name="SAPBEXresData" xfId="63" xr:uid="{00000000-0005-0000-0000-0000BA020000}"/>
    <cellStyle name="SAPBEXresData 2" xfId="204" xr:uid="{00000000-0005-0000-0000-0000BB020000}"/>
    <cellStyle name="SAPBEXresDataEmph" xfId="64" xr:uid="{00000000-0005-0000-0000-0000BC020000}"/>
    <cellStyle name="SAPBEXresDataEmph 2" xfId="205" xr:uid="{00000000-0005-0000-0000-0000BD020000}"/>
    <cellStyle name="SAPBEXresItem" xfId="65" xr:uid="{00000000-0005-0000-0000-0000BE020000}"/>
    <cellStyle name="SAPBEXresItem 2" xfId="206" xr:uid="{00000000-0005-0000-0000-0000BF020000}"/>
    <cellStyle name="SAPBEXresItemX" xfId="66" xr:uid="{00000000-0005-0000-0000-0000C0020000}"/>
    <cellStyle name="SAPBEXresItemX 2" xfId="207" xr:uid="{00000000-0005-0000-0000-0000C1020000}"/>
    <cellStyle name="SAPBEXstdData" xfId="8" xr:uid="{00000000-0005-0000-0000-0000C2020000}"/>
    <cellStyle name="SAPBEXstdData 2" xfId="9" xr:uid="{00000000-0005-0000-0000-0000C3020000}"/>
    <cellStyle name="SAPBEXstdData 2 2" xfId="164" xr:uid="{00000000-0005-0000-0000-0000C4020000}"/>
    <cellStyle name="SAPBEXstdData 3" xfId="165" xr:uid="{00000000-0005-0000-0000-0000C5020000}"/>
    <cellStyle name="SAPBEXstdData 4" xfId="163" xr:uid="{00000000-0005-0000-0000-0000C6020000}"/>
    <cellStyle name="SAPBEXstdData 4 2" xfId="246" xr:uid="{00000000-0005-0000-0000-0000C7020000}"/>
    <cellStyle name="SAPBEXstdData 5" xfId="208" xr:uid="{00000000-0005-0000-0000-0000C8020000}"/>
    <cellStyle name="SAPBEXstdData 6" xfId="67" xr:uid="{00000000-0005-0000-0000-0000C9020000}"/>
    <cellStyle name="SAPBEXstdData 7" xfId="260" xr:uid="{00000000-0005-0000-0000-0000CA020000}"/>
    <cellStyle name="SAPBEXstdData 8" xfId="375" xr:uid="{00000000-0005-0000-0000-0000CB020000}"/>
    <cellStyle name="SAPBEXstdData_2009 g _150609" xfId="166" xr:uid="{00000000-0005-0000-0000-0000CC020000}"/>
    <cellStyle name="SAPBEXstdDataEmph" xfId="68" xr:uid="{00000000-0005-0000-0000-0000CD020000}"/>
    <cellStyle name="SAPBEXstdDataEmph 2" xfId="209" xr:uid="{00000000-0005-0000-0000-0000CE020000}"/>
    <cellStyle name="SAPBEXstdItem" xfId="10" xr:uid="{00000000-0005-0000-0000-0000CF020000}"/>
    <cellStyle name="SAPBEXstdItem 2" xfId="168" xr:uid="{00000000-0005-0000-0000-0000D0020000}"/>
    <cellStyle name="SAPBEXstdItem 3" xfId="13" xr:uid="{00000000-0005-0000-0000-0000D1020000}"/>
    <cellStyle name="SAPBEXstdItem 4" xfId="169" xr:uid="{00000000-0005-0000-0000-0000D2020000}"/>
    <cellStyle name="SAPBEXstdItem 5" xfId="167" xr:uid="{00000000-0005-0000-0000-0000D3020000}"/>
    <cellStyle name="SAPBEXstdItem 5 2" xfId="247" xr:uid="{00000000-0005-0000-0000-0000D4020000}"/>
    <cellStyle name="SAPBEXstdItem 6" xfId="210" xr:uid="{00000000-0005-0000-0000-0000D5020000}"/>
    <cellStyle name="SAPBEXstdItem 6 2" xfId="703" xr:uid="{00000000-0005-0000-0000-0000D6020000}"/>
    <cellStyle name="SAPBEXstdItem 7" xfId="69" xr:uid="{00000000-0005-0000-0000-0000D7020000}"/>
    <cellStyle name="SAPBEXstdItem 8" xfId="329" xr:uid="{00000000-0005-0000-0000-0000D8020000}"/>
    <cellStyle name="SAPBEXstdItem_FMLikp03_081208_15_aprrez" xfId="170" xr:uid="{00000000-0005-0000-0000-0000D9020000}"/>
    <cellStyle name="SAPBEXstdItemX" xfId="70" xr:uid="{00000000-0005-0000-0000-0000DA020000}"/>
    <cellStyle name="SAPBEXstdItemX 2" xfId="211" xr:uid="{00000000-0005-0000-0000-0000DB020000}"/>
    <cellStyle name="SAPBEXtitle" xfId="71" xr:uid="{00000000-0005-0000-0000-0000DC020000}"/>
    <cellStyle name="SAPBEXtitle 2" xfId="171" xr:uid="{00000000-0005-0000-0000-0000DD020000}"/>
    <cellStyle name="SAPBEXtitle 2 2" xfId="248" xr:uid="{00000000-0005-0000-0000-0000DE020000}"/>
    <cellStyle name="SAPBEXundefined" xfId="72" xr:uid="{00000000-0005-0000-0000-0000DF020000}"/>
    <cellStyle name="SAPBEXundefined 2" xfId="212" xr:uid="{00000000-0005-0000-0000-0000E0020000}"/>
    <cellStyle name="Sheet Title" xfId="73" xr:uid="{00000000-0005-0000-0000-0000E1020000}"/>
    <cellStyle name="Stils 1" xfId="11" xr:uid="{00000000-0005-0000-0000-0000E2020000}"/>
    <cellStyle name="Style 1" xfId="172" xr:uid="{00000000-0005-0000-0000-0000E3020000}"/>
    <cellStyle name="Title 2" xfId="173" xr:uid="{00000000-0005-0000-0000-0000E4020000}"/>
    <cellStyle name="Title 3" xfId="18" xr:uid="{00000000-0005-0000-0000-0000E5020000}"/>
    <cellStyle name="Total 2" xfId="181" xr:uid="{00000000-0005-0000-0000-0000E6020000}"/>
    <cellStyle name="Total 3" xfId="34" xr:uid="{00000000-0005-0000-0000-0000E7020000}"/>
    <cellStyle name="V?st." xfId="174" xr:uid="{00000000-0005-0000-0000-0000E8020000}"/>
    <cellStyle name="Warning Text 2" xfId="31" xr:uid="{00000000-0005-0000-0000-0000E9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k\bpad\Kopsavilkuma_nod\VBPKN_jaut&#257;jumi\BUDZETS_2017\Likumprojekts_2017.gads\5.3.sada&#316;a_paskaidrojums\JPI_COFOG_tabul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JPI_pasakumi_kopa"/>
      <sheetName val="JPI_funkc_griez_pa_ministr"/>
      <sheetName val="VB_2_zīmēs_PIVOT"/>
      <sheetName val="VB_3_un_2_zīmēs"/>
      <sheetName val="PB_2_zīmēs_PIVOT"/>
      <sheetName val="PB_3_un_2_zīmēs"/>
      <sheetName val="VB_2_zīmēs_no_PIVOTA"/>
      <sheetName val="PB_2_zīmēs_no_PIVOTA"/>
      <sheetName val="PB_JPI_funkc_griez"/>
      <sheetName val="VB_JPI_funkc_griez"/>
      <sheetName val="Ministry"/>
      <sheetName val="Prog"/>
      <sheetName val="Subprog"/>
      <sheetName val="Event"/>
      <sheetName val="var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C2">
            <v>2017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11">
    <tabColor rgb="FF92D050"/>
  </sheetPr>
  <dimension ref="A1:O20"/>
  <sheetViews>
    <sheetView view="pageLayout" zoomScale="70" zoomScaleNormal="80" zoomScalePageLayoutView="70" workbookViewId="0">
      <selection activeCell="B5" sqref="B5"/>
    </sheetView>
  </sheetViews>
  <sheetFormatPr defaultColWidth="7.54296875" defaultRowHeight="15.5"/>
  <cols>
    <col min="1" max="1" width="43.26953125" style="2" customWidth="1"/>
    <col min="2" max="2" width="16.7265625" style="1" customWidth="1"/>
    <col min="3" max="3" width="8.54296875" style="1" customWidth="1"/>
    <col min="4" max="4" width="7.26953125" style="1" customWidth="1"/>
    <col min="5" max="5" width="16.81640625" style="1" customWidth="1"/>
    <col min="6" max="6" width="7.7265625" style="1" customWidth="1"/>
    <col min="7" max="7" width="7" style="1" customWidth="1"/>
    <col min="8" max="8" width="18.7265625" style="1" customWidth="1"/>
    <col min="9" max="9" width="12.81640625" style="1" customWidth="1"/>
    <col min="10" max="10" width="17.26953125" style="1" customWidth="1"/>
    <col min="11" max="11" width="8.26953125" style="1" customWidth="1"/>
    <col min="12" max="12" width="7.26953125" style="1" customWidth="1"/>
    <col min="13" max="13" width="17.54296875" style="1" customWidth="1"/>
    <col min="14" max="14" width="7.54296875" style="1"/>
    <col min="15" max="15" width="8" style="1" customWidth="1"/>
    <col min="16" max="16384" width="7.54296875" style="1"/>
  </cols>
  <sheetData>
    <row r="1" spans="1:15" ht="20.5" customHeight="1">
      <c r="A1" s="388" t="s">
        <v>63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M1" s="117"/>
    </row>
    <row r="2" spans="1:15" ht="17.5">
      <c r="A2" s="385" t="s">
        <v>57</v>
      </c>
      <c r="B2" s="385"/>
      <c r="C2" s="385"/>
      <c r="D2" s="385"/>
      <c r="E2" s="385"/>
      <c r="F2" s="385"/>
      <c r="G2" s="385"/>
      <c r="H2" s="385"/>
      <c r="I2" s="385"/>
    </row>
    <row r="4" spans="1:15" ht="65">
      <c r="A4" s="126"/>
      <c r="B4" s="126" t="s">
        <v>64</v>
      </c>
      <c r="C4" s="126" t="s">
        <v>0</v>
      </c>
      <c r="D4" s="126" t="s">
        <v>1</v>
      </c>
      <c r="E4" s="126" t="s">
        <v>141</v>
      </c>
      <c r="F4" s="126" t="s">
        <v>0</v>
      </c>
      <c r="G4" s="126" t="s">
        <v>1</v>
      </c>
      <c r="H4" s="126" t="s">
        <v>65</v>
      </c>
      <c r="I4" s="126" t="s">
        <v>66</v>
      </c>
      <c r="J4" s="126" t="s">
        <v>142</v>
      </c>
      <c r="K4" s="126" t="s">
        <v>0</v>
      </c>
      <c r="L4" s="126" t="s">
        <v>1</v>
      </c>
      <c r="M4" s="126" t="s">
        <v>143</v>
      </c>
      <c r="N4" s="126" t="s">
        <v>0</v>
      </c>
      <c r="O4" s="126" t="s">
        <v>1</v>
      </c>
    </row>
    <row r="5" spans="1:15" ht="23.25" customHeight="1">
      <c r="A5" s="127" t="s">
        <v>67</v>
      </c>
      <c r="B5" s="128">
        <v>1589033495</v>
      </c>
      <c r="C5" s="129">
        <f>B5/$B$15*100</f>
        <v>14.761368806918323</v>
      </c>
      <c r="D5" s="129">
        <f>B5/$B$18/1000000*100</f>
        <v>5.2928968589700895</v>
      </c>
      <c r="E5" s="128">
        <v>1570041240</v>
      </c>
      <c r="F5" s="129">
        <f t="shared" ref="F5:F15" si="0">E5/$E$15*100</f>
        <v>12.621847569120579</v>
      </c>
      <c r="G5" s="129">
        <f>E5/$E$18/1000000*100</f>
        <v>4.6147823173240843</v>
      </c>
      <c r="H5" s="128">
        <f>E5-B5</f>
        <v>-18992255</v>
      </c>
      <c r="I5" s="130">
        <f>E5/B5*100-100</f>
        <v>-1.1952079713713033</v>
      </c>
      <c r="J5" s="128">
        <v>1294839020</v>
      </c>
      <c r="K5" s="129">
        <f>J5/$J$15*100</f>
        <v>10.7116108736312</v>
      </c>
      <c r="L5" s="129">
        <f>J5/$J$18/1000000*100</f>
        <v>3.5853219437906687</v>
      </c>
      <c r="M5" s="128">
        <v>1189242961</v>
      </c>
      <c r="N5" s="129">
        <f>M5/$M$15*100</f>
        <v>9.6494685782539911</v>
      </c>
      <c r="O5" s="129">
        <f>M5/$M$18/1000000*100</f>
        <v>3.1268712986091027</v>
      </c>
    </row>
    <row r="6" spans="1:15" ht="23.25" customHeight="1">
      <c r="A6" s="131" t="s">
        <v>68</v>
      </c>
      <c r="B6" s="132">
        <v>729123978</v>
      </c>
      <c r="C6" s="133">
        <f t="shared" ref="C6:C14" si="1">B6/$B$15*100</f>
        <v>6.7732165363986896</v>
      </c>
      <c r="D6" s="133">
        <f t="shared" ref="D6:D15" si="2">B6/$B$18/1000000*100</f>
        <v>2.4286322630071284</v>
      </c>
      <c r="E6" s="132">
        <v>781893499</v>
      </c>
      <c r="F6" s="133">
        <f t="shared" si="0"/>
        <v>6.2857842891211799</v>
      </c>
      <c r="G6" s="133">
        <f t="shared" ref="G6:G15" si="3">E6/$E$18/1000000*100</f>
        <v>2.2981996913761682</v>
      </c>
      <c r="H6" s="132">
        <f t="shared" ref="H6:H14" si="4">E6-B6</f>
        <v>52769521</v>
      </c>
      <c r="I6" s="208">
        <f t="shared" ref="I6:I14" si="5">E6/B6*100-100</f>
        <v>7.2373865888689863</v>
      </c>
      <c r="J6" s="132">
        <v>751870055</v>
      </c>
      <c r="K6" s="133">
        <f t="shared" ref="K6:K15" si="6">J6/$J$15*100</f>
        <v>6.2198770135114465</v>
      </c>
      <c r="L6" s="133">
        <f t="shared" ref="L6:L15" si="7">J6/$J$18/1000000*100</f>
        <v>2.081877488578153</v>
      </c>
      <c r="M6" s="132">
        <v>770056306</v>
      </c>
      <c r="N6" s="133">
        <f t="shared" ref="N6:N15" si="8">M6/$M$15*100</f>
        <v>6.2482052632753318</v>
      </c>
      <c r="O6" s="133">
        <f t="shared" ref="O6:O15" si="9">M6/$M$18/1000000*100</f>
        <v>2.0247056661320433</v>
      </c>
    </row>
    <row r="7" spans="1:15" ht="23.25" customHeight="1">
      <c r="A7" s="131" t="s">
        <v>69</v>
      </c>
      <c r="B7" s="132">
        <v>653336458</v>
      </c>
      <c r="C7" s="133">
        <f t="shared" si="1"/>
        <v>6.0691863588084427</v>
      </c>
      <c r="D7" s="133">
        <f t="shared" si="2"/>
        <v>2.1761923189660917</v>
      </c>
      <c r="E7" s="132">
        <v>728795938</v>
      </c>
      <c r="F7" s="133">
        <f t="shared" si="0"/>
        <v>5.858923322568427</v>
      </c>
      <c r="G7" s="133">
        <f t="shared" si="3"/>
        <v>2.1421313796954911</v>
      </c>
      <c r="H7" s="132">
        <f t="shared" si="4"/>
        <v>75459480</v>
      </c>
      <c r="I7" s="208">
        <f t="shared" si="5"/>
        <v>11.549865169165258</v>
      </c>
      <c r="J7" s="132">
        <v>720823613</v>
      </c>
      <c r="K7" s="133">
        <f t="shared" si="6"/>
        <v>5.9630440013932606</v>
      </c>
      <c r="L7" s="133">
        <f t="shared" si="7"/>
        <v>1.9959119839401913</v>
      </c>
      <c r="M7" s="132">
        <v>773322974</v>
      </c>
      <c r="N7" s="133">
        <f t="shared" si="8"/>
        <v>6.2747108733611654</v>
      </c>
      <c r="O7" s="133">
        <f t="shared" si="9"/>
        <v>2.0332947019693424</v>
      </c>
    </row>
    <row r="8" spans="1:15" ht="23.25" customHeight="1">
      <c r="A8" s="131" t="s">
        <v>70</v>
      </c>
      <c r="B8" s="132">
        <v>1588276662</v>
      </c>
      <c r="C8" s="133">
        <f t="shared" si="1"/>
        <v>14.754338186686972</v>
      </c>
      <c r="D8" s="133">
        <f t="shared" si="2"/>
        <v>5.2903759309839451</v>
      </c>
      <c r="E8" s="132">
        <v>2412387220</v>
      </c>
      <c r="F8" s="133">
        <f t="shared" si="0"/>
        <v>19.393620366643717</v>
      </c>
      <c r="G8" s="133">
        <f t="shared" si="3"/>
        <v>7.0906684498265831</v>
      </c>
      <c r="H8" s="132">
        <f t="shared" si="4"/>
        <v>824110558</v>
      </c>
      <c r="I8" s="208">
        <f t="shared" si="5"/>
        <v>51.887091066505889</v>
      </c>
      <c r="J8" s="132">
        <v>2437905050</v>
      </c>
      <c r="K8" s="133">
        <f t="shared" si="6"/>
        <v>20.167673231271959</v>
      </c>
      <c r="L8" s="133">
        <f t="shared" si="7"/>
        <v>6.750394711338779</v>
      </c>
      <c r="M8" s="132">
        <v>2572040753</v>
      </c>
      <c r="N8" s="133">
        <f t="shared" si="8"/>
        <v>20.869433111626577</v>
      </c>
      <c r="O8" s="133">
        <f t="shared" si="9"/>
        <v>6.7626554649909281</v>
      </c>
    </row>
    <row r="9" spans="1:15" ht="23.25" customHeight="1">
      <c r="A9" s="131" t="s">
        <v>71</v>
      </c>
      <c r="B9" s="132">
        <v>51725279</v>
      </c>
      <c r="C9" s="133">
        <f t="shared" si="1"/>
        <v>0.4805033514789111</v>
      </c>
      <c r="D9" s="133">
        <f t="shared" si="2"/>
        <v>0.1722912497501832</v>
      </c>
      <c r="E9" s="132">
        <v>51815764</v>
      </c>
      <c r="F9" s="133">
        <f t="shared" si="0"/>
        <v>0.41655636694328213</v>
      </c>
      <c r="G9" s="133">
        <f t="shared" si="3"/>
        <v>0.15230075833284346</v>
      </c>
      <c r="H9" s="132">
        <f t="shared" si="4"/>
        <v>90485</v>
      </c>
      <c r="I9" s="208">
        <f t="shared" si="5"/>
        <v>0.17493380751025711</v>
      </c>
      <c r="J9" s="132">
        <v>52447717</v>
      </c>
      <c r="K9" s="133">
        <f t="shared" si="6"/>
        <v>0.43387596993665822</v>
      </c>
      <c r="L9" s="133">
        <f t="shared" si="7"/>
        <v>0.14522419216392082</v>
      </c>
      <c r="M9" s="132">
        <v>46545352</v>
      </c>
      <c r="N9" s="133">
        <f t="shared" si="8"/>
        <v>0.3776670758766606</v>
      </c>
      <c r="O9" s="133">
        <f t="shared" si="9"/>
        <v>0.12238148975889361</v>
      </c>
    </row>
    <row r="10" spans="1:15" ht="26.25" customHeight="1">
      <c r="A10" s="131" t="s">
        <v>72</v>
      </c>
      <c r="B10" s="132">
        <v>20261061</v>
      </c>
      <c r="C10" s="133">
        <f t="shared" si="1"/>
        <v>0.18821566366067657</v>
      </c>
      <c r="D10" s="133">
        <f t="shared" si="2"/>
        <v>6.7487379255212837E-2</v>
      </c>
      <c r="E10" s="132">
        <v>70018333</v>
      </c>
      <c r="F10" s="133">
        <f t="shared" si="0"/>
        <v>0.56289013540174604</v>
      </c>
      <c r="G10" s="133">
        <f t="shared" si="3"/>
        <v>0.20580310681323849</v>
      </c>
      <c r="H10" s="132">
        <f t="shared" si="4"/>
        <v>49757272</v>
      </c>
      <c r="I10" s="208">
        <f t="shared" si="5"/>
        <v>245.58078177643313</v>
      </c>
      <c r="J10" s="132">
        <v>13581745</v>
      </c>
      <c r="K10" s="133">
        <f t="shared" si="6"/>
        <v>0.11235556326135906</v>
      </c>
      <c r="L10" s="133">
        <f t="shared" si="7"/>
        <v>3.7606936176104111E-2</v>
      </c>
      <c r="M10" s="132">
        <v>13578745</v>
      </c>
      <c r="N10" s="133">
        <f t="shared" si="8"/>
        <v>0.11017737964952605</v>
      </c>
      <c r="O10" s="133">
        <f t="shared" si="9"/>
        <v>3.5702534640969681E-2</v>
      </c>
    </row>
    <row r="11" spans="1:15" ht="22.5" customHeight="1">
      <c r="A11" s="131" t="s">
        <v>73</v>
      </c>
      <c r="B11" s="132">
        <v>1359600360</v>
      </c>
      <c r="C11" s="133">
        <f t="shared" si="1"/>
        <v>12.630043612755266</v>
      </c>
      <c r="D11" s="133">
        <f t="shared" si="2"/>
        <v>4.5286801678768906</v>
      </c>
      <c r="E11" s="132">
        <v>1594600285</v>
      </c>
      <c r="F11" s="133">
        <f t="shared" si="0"/>
        <v>12.819282206208948</v>
      </c>
      <c r="G11" s="133">
        <f t="shared" si="3"/>
        <v>4.6869680941743583</v>
      </c>
      <c r="H11" s="132">
        <f t="shared" si="4"/>
        <v>234999925</v>
      </c>
      <c r="I11" s="208">
        <f t="shared" si="5"/>
        <v>17.284485346855888</v>
      </c>
      <c r="J11" s="132">
        <v>1500695505</v>
      </c>
      <c r="K11" s="133">
        <f t="shared" si="6"/>
        <v>12.41456740264706</v>
      </c>
      <c r="L11" s="133">
        <f t="shared" si="7"/>
        <v>4.1553246711892564</v>
      </c>
      <c r="M11" s="132">
        <v>1427714512</v>
      </c>
      <c r="N11" s="133">
        <f t="shared" si="8"/>
        <v>11.584416956041357</v>
      </c>
      <c r="O11" s="133">
        <f t="shared" si="9"/>
        <v>3.7538835011700362</v>
      </c>
    </row>
    <row r="12" spans="1:15" ht="22.5" customHeight="1">
      <c r="A12" s="131" t="s">
        <v>74</v>
      </c>
      <c r="B12" s="132">
        <v>186434552</v>
      </c>
      <c r="C12" s="133">
        <f t="shared" si="1"/>
        <v>1.7318887166847243</v>
      </c>
      <c r="D12" s="133">
        <f t="shared" si="2"/>
        <v>0.62099311171807337</v>
      </c>
      <c r="E12" s="132">
        <v>214690521</v>
      </c>
      <c r="F12" s="133">
        <f t="shared" si="0"/>
        <v>1.7259362120940727</v>
      </c>
      <c r="G12" s="133">
        <f t="shared" si="3"/>
        <v>0.63103439245194282</v>
      </c>
      <c r="H12" s="132">
        <f t="shared" si="4"/>
        <v>28255969</v>
      </c>
      <c r="I12" s="208">
        <f t="shared" si="5"/>
        <v>15.155972268488085</v>
      </c>
      <c r="J12" s="132">
        <v>194228613</v>
      </c>
      <c r="K12" s="133">
        <f t="shared" si="6"/>
        <v>1.6067644632620868</v>
      </c>
      <c r="L12" s="133">
        <f t="shared" si="7"/>
        <v>0.53780593382251152</v>
      </c>
      <c r="M12" s="132">
        <v>191367338</v>
      </c>
      <c r="N12" s="133">
        <f t="shared" si="8"/>
        <v>1.5527467266927224</v>
      </c>
      <c r="O12" s="133">
        <f t="shared" si="9"/>
        <v>0.50316130202718701</v>
      </c>
    </row>
    <row r="13" spans="1:15" ht="22.5" customHeight="1">
      <c r="A13" s="131" t="s">
        <v>75</v>
      </c>
      <c r="B13" s="132">
        <v>823038976</v>
      </c>
      <c r="C13" s="133">
        <f t="shared" si="1"/>
        <v>7.6456424017697628</v>
      </c>
      <c r="D13" s="133">
        <f t="shared" si="2"/>
        <v>2.7414528545733128</v>
      </c>
      <c r="E13" s="132">
        <v>909163926</v>
      </c>
      <c r="F13" s="133">
        <f t="shared" si="0"/>
        <v>7.3089344387636741</v>
      </c>
      <c r="G13" s="133">
        <f t="shared" si="3"/>
        <v>2.6722824231379696</v>
      </c>
      <c r="H13" s="132">
        <f t="shared" si="4"/>
        <v>86124950</v>
      </c>
      <c r="I13" s="208">
        <f t="shared" si="5"/>
        <v>10.464261415488551</v>
      </c>
      <c r="J13" s="132">
        <v>880569886</v>
      </c>
      <c r="K13" s="133">
        <f t="shared" si="6"/>
        <v>7.2845518401737586</v>
      </c>
      <c r="L13" s="133">
        <f t="shared" si="7"/>
        <v>2.4382386432230376</v>
      </c>
      <c r="M13" s="132">
        <v>861864492</v>
      </c>
      <c r="N13" s="133">
        <f t="shared" si="8"/>
        <v>6.9931331166120216</v>
      </c>
      <c r="O13" s="133">
        <f t="shared" si="9"/>
        <v>2.2660965267004967</v>
      </c>
    </row>
    <row r="14" spans="1:15" ht="22.5" customHeight="1">
      <c r="A14" s="134" t="s">
        <v>76</v>
      </c>
      <c r="B14" s="135">
        <v>3763980463</v>
      </c>
      <c r="C14" s="136">
        <f t="shared" si="1"/>
        <v>34.965596364838234</v>
      </c>
      <c r="D14" s="136">
        <f t="shared" si="2"/>
        <v>12.537407444540671</v>
      </c>
      <c r="E14" s="135">
        <v>4105669498</v>
      </c>
      <c r="F14" s="136">
        <f t="shared" si="0"/>
        <v>33.006225093134375</v>
      </c>
      <c r="G14" s="136">
        <f t="shared" si="3"/>
        <v>12.067690018223502</v>
      </c>
      <c r="H14" s="135">
        <f t="shared" si="4"/>
        <v>341689035</v>
      </c>
      <c r="I14" s="209">
        <f t="shared" si="5"/>
        <v>9.0778642014433899</v>
      </c>
      <c r="J14" s="135">
        <v>4241220819</v>
      </c>
      <c r="K14" s="136">
        <f t="shared" si="6"/>
        <v>35.085679640911209</v>
      </c>
      <c r="L14" s="136">
        <f t="shared" si="7"/>
        <v>11.743654489824173</v>
      </c>
      <c r="M14" s="135">
        <v>4478706523</v>
      </c>
      <c r="N14" s="136">
        <f t="shared" si="8"/>
        <v>36.340040918610647</v>
      </c>
      <c r="O14" s="136">
        <f t="shared" si="9"/>
        <v>11.775843407041254</v>
      </c>
    </row>
    <row r="15" spans="1:15" s="3" customFormat="1" ht="19.5" customHeight="1">
      <c r="A15" s="137" t="s">
        <v>77</v>
      </c>
      <c r="B15" s="138">
        <f>SUM(B5:B14)</f>
        <v>10764811284</v>
      </c>
      <c r="C15" s="139">
        <f>B15/$B$15*100</f>
        <v>100</v>
      </c>
      <c r="D15" s="139">
        <f t="shared" si="2"/>
        <v>35.8564095796416</v>
      </c>
      <c r="E15" s="138">
        <f>SUM(E5:E14)</f>
        <v>12439076224</v>
      </c>
      <c r="F15" s="139">
        <f t="shared" si="0"/>
        <v>100</v>
      </c>
      <c r="G15" s="139">
        <f t="shared" si="3"/>
        <v>36.561860631356183</v>
      </c>
      <c r="H15" s="140">
        <f>E15-B15</f>
        <v>1674264940</v>
      </c>
      <c r="I15" s="141">
        <f>E15/B15*100-100</f>
        <v>15.553128576331858</v>
      </c>
      <c r="J15" s="138">
        <f>SUM(J5:J14)</f>
        <v>12088182023</v>
      </c>
      <c r="K15" s="139">
        <f t="shared" si="6"/>
        <v>100</v>
      </c>
      <c r="L15" s="139">
        <f t="shared" si="7"/>
        <v>33.471360994046798</v>
      </c>
      <c r="M15" s="138">
        <f>SUM(M5:M14)</f>
        <v>12324439956</v>
      </c>
      <c r="N15" s="139">
        <f t="shared" si="8"/>
        <v>100</v>
      </c>
      <c r="O15" s="139">
        <f t="shared" si="9"/>
        <v>32.404595893040252</v>
      </c>
    </row>
    <row r="16" spans="1:15" ht="16.5" customHeight="1">
      <c r="A16" s="386" t="s">
        <v>78</v>
      </c>
      <c r="B16" s="387"/>
      <c r="C16" s="387"/>
      <c r="D16" s="387"/>
      <c r="E16" s="387"/>
      <c r="F16" s="387"/>
      <c r="G16" s="387"/>
      <c r="H16" s="387"/>
      <c r="I16" s="387"/>
    </row>
    <row r="17" spans="1:15">
      <c r="E17" s="4"/>
      <c r="F17" s="4"/>
      <c r="H17" s="4"/>
      <c r="J17" s="4"/>
      <c r="M17" s="142"/>
    </row>
    <row r="18" spans="1:15" s="108" customFormat="1">
      <c r="A18" s="210" t="s">
        <v>79</v>
      </c>
      <c r="B18" s="211">
        <v>30022</v>
      </c>
      <c r="C18" s="212"/>
      <c r="D18" s="212"/>
      <c r="E18" s="213">
        <v>34022</v>
      </c>
      <c r="F18" s="212"/>
      <c r="G18" s="212"/>
      <c r="H18" s="212"/>
      <c r="I18" s="212"/>
      <c r="J18" s="213">
        <v>36115</v>
      </c>
      <c r="K18" s="212"/>
      <c r="L18" s="212"/>
      <c r="M18" s="211">
        <v>38033</v>
      </c>
      <c r="N18" s="212"/>
      <c r="O18" s="212"/>
    </row>
    <row r="19" spans="1:15">
      <c r="G19" s="102"/>
    </row>
    <row r="20" spans="1:1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</sheetData>
  <mergeCells count="3">
    <mergeCell ref="A2:I2"/>
    <mergeCell ref="A16:I16"/>
    <mergeCell ref="A1:K1"/>
  </mergeCells>
  <phoneticPr fontId="0" type="noConversion"/>
  <pageMargins left="0.39370078740157483" right="0.19685039370078741" top="0.6692913385826772" bottom="0.43307086614173229" header="0.39370078740157483" footer="0.19685039370078741"/>
  <pageSetup paperSize="9" scale="70" firstPageNumber="875" orientation="landscape" useFirstPageNumber="1" r:id="rId1"/>
  <headerFooter alignWithMargins="0">
    <oddHeader>&amp;C&amp;"Times New Roman,Regular"&amp;12&amp;P</oddHeader>
    <oddFooter>&amp;L&amp;F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A1:O30"/>
  <sheetViews>
    <sheetView view="pageLayout" zoomScale="70" zoomScaleNormal="70" zoomScalePageLayoutView="70" workbookViewId="0">
      <selection activeCell="B8" sqref="B8"/>
    </sheetView>
  </sheetViews>
  <sheetFormatPr defaultColWidth="7.54296875" defaultRowHeight="15.5"/>
  <cols>
    <col min="1" max="1" width="42.1796875" style="2" customWidth="1"/>
    <col min="2" max="2" width="18.26953125" style="9" customWidth="1"/>
    <col min="3" max="3" width="7.54296875" style="8" customWidth="1"/>
    <col min="4" max="4" width="7.453125" style="8" customWidth="1"/>
    <col min="5" max="5" width="18.1796875" style="9" customWidth="1"/>
    <col min="6" max="6" width="7.54296875" style="8" customWidth="1"/>
    <col min="7" max="7" width="7.1796875" style="8" customWidth="1"/>
    <col min="8" max="8" width="17.54296875" style="8" customWidth="1"/>
    <col min="9" max="9" width="15.26953125" style="8" customWidth="1"/>
    <col min="10" max="10" width="17.26953125" style="9" customWidth="1"/>
    <col min="11" max="11" width="7.54296875" style="8" customWidth="1"/>
    <col min="12" max="12" width="7.453125" style="8" customWidth="1"/>
    <col min="13" max="13" width="16.453125" style="9" customWidth="1"/>
    <col min="14" max="14" width="7.54296875" style="8" customWidth="1"/>
    <col min="15" max="15" width="7.453125" style="8" customWidth="1"/>
    <col min="16" max="16384" width="7.54296875" style="8"/>
  </cols>
  <sheetData>
    <row r="1" spans="1:15">
      <c r="A1" s="390"/>
      <c r="B1" s="390"/>
      <c r="C1" s="390"/>
      <c r="D1" s="390"/>
      <c r="E1" s="390"/>
      <c r="F1" s="390"/>
      <c r="G1" s="390"/>
      <c r="H1" s="390"/>
      <c r="I1" s="390"/>
      <c r="M1" s="117"/>
    </row>
    <row r="2" spans="1:15" ht="15.75" customHeight="1">
      <c r="A2" s="390" t="s">
        <v>58</v>
      </c>
      <c r="B2" s="390"/>
      <c r="C2" s="390"/>
      <c r="D2" s="390"/>
      <c r="E2" s="390"/>
      <c r="F2" s="390"/>
      <c r="G2" s="390"/>
      <c r="H2" s="390"/>
      <c r="I2" s="390"/>
      <c r="J2" s="1"/>
      <c r="K2" s="1"/>
      <c r="L2" s="1"/>
      <c r="M2" s="1"/>
      <c r="N2" s="1"/>
      <c r="O2" s="1"/>
    </row>
    <row r="3" spans="1:15">
      <c r="A3" s="226"/>
      <c r="B3" s="4"/>
      <c r="C3" s="1"/>
      <c r="D3" s="1"/>
      <c r="E3" s="4"/>
      <c r="F3" s="1"/>
      <c r="G3" s="1"/>
      <c r="H3" s="1"/>
      <c r="I3" s="1"/>
      <c r="J3" s="4"/>
      <c r="K3" s="1"/>
      <c r="L3" s="1"/>
      <c r="M3" s="4"/>
      <c r="N3" s="1"/>
      <c r="O3" s="1"/>
    </row>
    <row r="4" spans="1:15" s="14" customFormat="1" ht="65">
      <c r="A4" s="143" t="s">
        <v>80</v>
      </c>
      <c r="B4" s="126" t="s">
        <v>64</v>
      </c>
      <c r="C4" s="126" t="s">
        <v>0</v>
      </c>
      <c r="D4" s="126" t="s">
        <v>1</v>
      </c>
      <c r="E4" s="126" t="s">
        <v>141</v>
      </c>
      <c r="F4" s="126" t="s">
        <v>0</v>
      </c>
      <c r="G4" s="126" t="s">
        <v>1</v>
      </c>
      <c r="H4" s="126" t="s">
        <v>65</v>
      </c>
      <c r="I4" s="126" t="s">
        <v>66</v>
      </c>
      <c r="J4" s="126" t="s">
        <v>142</v>
      </c>
      <c r="K4" s="126" t="s">
        <v>0</v>
      </c>
      <c r="L4" s="126" t="s">
        <v>1</v>
      </c>
      <c r="M4" s="126" t="s">
        <v>143</v>
      </c>
      <c r="N4" s="143" t="s">
        <v>0</v>
      </c>
      <c r="O4" s="143" t="s">
        <v>1</v>
      </c>
    </row>
    <row r="5" spans="1:15" ht="23.25" customHeight="1">
      <c r="A5" s="144" t="s">
        <v>81</v>
      </c>
      <c r="B5" s="214">
        <v>1589052408</v>
      </c>
      <c r="C5" s="215">
        <f>B5/$B$22*100</f>
        <v>20.252896991541562</v>
      </c>
      <c r="D5" s="215">
        <f>B5/$B$30/1000000*100</f>
        <v>5.2929598561055222</v>
      </c>
      <c r="E5" s="214">
        <v>1570059912</v>
      </c>
      <c r="F5" s="215">
        <f>E5/$E$22*100</f>
        <v>16.88686033593579</v>
      </c>
      <c r="G5" s="215">
        <f>E5/$E$30/1000000*100</f>
        <v>4.6148371994591733</v>
      </c>
      <c r="H5" s="214">
        <f>E5-B5</f>
        <v>-18992496</v>
      </c>
      <c r="I5" s="215">
        <f>E5/B5*100-100</f>
        <v>-1.1952089122034835</v>
      </c>
      <c r="J5" s="214">
        <v>1294857830</v>
      </c>
      <c r="K5" s="215">
        <f>J5/$J$22*100</f>
        <v>14.734112043645329</v>
      </c>
      <c r="L5" s="215">
        <f>J5/$J$30/1000000*100</f>
        <v>3.5853740274124331</v>
      </c>
      <c r="M5" s="214">
        <v>1189261771</v>
      </c>
      <c r="N5" s="215">
        <f>M5/$M$22*100</f>
        <v>13.523655381553153</v>
      </c>
      <c r="O5" s="215">
        <f>M5/$M$30/1000000*100</f>
        <v>3.1269207556595591</v>
      </c>
    </row>
    <row r="6" spans="1:15" s="10" customFormat="1" ht="16.5" customHeight="1">
      <c r="A6" s="145" t="s">
        <v>3</v>
      </c>
      <c r="B6" s="216">
        <v>18913</v>
      </c>
      <c r="C6" s="217">
        <f t="shared" ref="C6:C21" si="0">B6/$B$22*100</f>
        <v>2.4105123208813985E-4</v>
      </c>
      <c r="D6" s="217">
        <f t="shared" ref="D6:D21" si="1">B6/$B$30/1000000*100</f>
        <v>6.2997135434015043E-5</v>
      </c>
      <c r="E6" s="216">
        <v>18672</v>
      </c>
      <c r="F6" s="217">
        <f t="shared" ref="F6:F21" si="2">E6/$E$22*100</f>
        <v>2.0082765872987465E-4</v>
      </c>
      <c r="G6" s="217">
        <f t="shared" ref="G6:G22" si="3">E6/$E$30/1000000*100</f>
        <v>5.4882135089060029E-5</v>
      </c>
      <c r="H6" s="218">
        <f t="shared" ref="H6:H21" si="4">E6-B6</f>
        <v>-241</v>
      </c>
      <c r="I6" s="217">
        <f t="shared" ref="I6:I22" si="5">E6/B6*100-100</f>
        <v>-1.2742558028868984</v>
      </c>
      <c r="J6" s="216">
        <v>18810</v>
      </c>
      <c r="K6" s="217">
        <f t="shared" ref="K6:K21" si="6">J6/$J$22*100</f>
        <v>2.1403789753580022E-4</v>
      </c>
      <c r="L6" s="217">
        <f t="shared" ref="L6:L22" si="7">J6/$J$30/1000000*100</f>
        <v>5.2083621763810057E-5</v>
      </c>
      <c r="M6" s="216">
        <v>18810</v>
      </c>
      <c r="N6" s="217">
        <f t="shared" ref="N6:N21" si="8">M6/$M$22*100</f>
        <v>2.1389736383531225E-4</v>
      </c>
      <c r="O6" s="217">
        <f t="shared" ref="O6:O21" si="9">M6/$M$30/1000000*100</f>
        <v>4.9457050456182788E-5</v>
      </c>
    </row>
    <row r="7" spans="1:15" ht="23.25" customHeight="1">
      <c r="A7" s="146" t="s">
        <v>82</v>
      </c>
      <c r="B7" s="219">
        <v>729137963</v>
      </c>
      <c r="C7" s="217">
        <f t="shared" si="0"/>
        <v>9.2930579148409311</v>
      </c>
      <c r="D7" s="217">
        <f t="shared" si="1"/>
        <v>2.4286788455132902</v>
      </c>
      <c r="E7" s="219">
        <v>781907514</v>
      </c>
      <c r="F7" s="217">
        <f t="shared" si="2"/>
        <v>8.4098465820435244</v>
      </c>
      <c r="G7" s="217">
        <f t="shared" si="3"/>
        <v>2.298240885309506</v>
      </c>
      <c r="H7" s="219">
        <f t="shared" si="4"/>
        <v>52769551</v>
      </c>
      <c r="I7" s="217">
        <f t="shared" si="5"/>
        <v>7.2372518889131072</v>
      </c>
      <c r="J7" s="219">
        <v>751884070</v>
      </c>
      <c r="K7" s="217">
        <f t="shared" si="6"/>
        <v>8.5556451639266573</v>
      </c>
      <c r="L7" s="217">
        <f t="shared" si="7"/>
        <v>2.0819162951682126</v>
      </c>
      <c r="M7" s="219">
        <v>770070321</v>
      </c>
      <c r="N7" s="217">
        <f t="shared" si="8"/>
        <v>8.756832090893818</v>
      </c>
      <c r="O7" s="217">
        <f t="shared" si="9"/>
        <v>2.0247425157100412</v>
      </c>
    </row>
    <row r="8" spans="1:15" s="10" customFormat="1" ht="16.5" customHeight="1">
      <c r="A8" s="145" t="s">
        <v>3</v>
      </c>
      <c r="B8" s="220">
        <v>13985</v>
      </c>
      <c r="C8" s="221">
        <f t="shared" si="0"/>
        <v>1.7824255701118997E-4</v>
      </c>
      <c r="D8" s="221">
        <f t="shared" si="1"/>
        <v>4.6582506162147754E-5</v>
      </c>
      <c r="E8" s="220">
        <v>14015</v>
      </c>
      <c r="F8" s="221">
        <f t="shared" si="2"/>
        <v>1.5073905511456693E-4</v>
      </c>
      <c r="G8" s="221">
        <f t="shared" si="3"/>
        <v>4.1193933337252364E-5</v>
      </c>
      <c r="H8" s="220">
        <f t="shared" si="4"/>
        <v>30</v>
      </c>
      <c r="I8" s="222">
        <f t="shared" si="5"/>
        <v>0.2145155523775486</v>
      </c>
      <c r="J8" s="220">
        <v>14015</v>
      </c>
      <c r="K8" s="221">
        <f t="shared" si="6"/>
        <v>1.5947587102414884E-4</v>
      </c>
      <c r="L8" s="221">
        <f t="shared" si="7"/>
        <v>3.8806590059532052E-5</v>
      </c>
      <c r="M8" s="220">
        <v>14015</v>
      </c>
      <c r="N8" s="221">
        <f t="shared" si="8"/>
        <v>1.5937116183689003E-4</v>
      </c>
      <c r="O8" s="221">
        <f t="shared" si="9"/>
        <v>3.6849577998054325E-5</v>
      </c>
    </row>
    <row r="9" spans="1:15" ht="22.5" customHeight="1">
      <c r="A9" s="146" t="s">
        <v>69</v>
      </c>
      <c r="B9" s="219">
        <v>653337206</v>
      </c>
      <c r="C9" s="217">
        <f t="shared" si="0"/>
        <v>8.3269570388263539</v>
      </c>
      <c r="D9" s="217">
        <f t="shared" si="1"/>
        <v>2.1761948104723206</v>
      </c>
      <c r="E9" s="219">
        <v>728796605</v>
      </c>
      <c r="F9" s="217">
        <f t="shared" si="2"/>
        <v>7.8386094618911342</v>
      </c>
      <c r="G9" s="217">
        <f t="shared" si="3"/>
        <v>2.1421333401916409</v>
      </c>
      <c r="H9" s="219">
        <f t="shared" si="4"/>
        <v>75459399</v>
      </c>
      <c r="I9" s="217">
        <f t="shared" si="5"/>
        <v>11.549839547940891</v>
      </c>
      <c r="J9" s="219">
        <v>720824172</v>
      </c>
      <c r="K9" s="217">
        <f t="shared" si="6"/>
        <v>8.2022163885095178</v>
      </c>
      <c r="L9" s="217">
        <f t="shared" si="7"/>
        <v>1.9959135317735015</v>
      </c>
      <c r="M9" s="219">
        <v>773323533</v>
      </c>
      <c r="N9" s="217">
        <f t="shared" si="8"/>
        <v>8.7938258958272257</v>
      </c>
      <c r="O9" s="217">
        <f t="shared" si="9"/>
        <v>2.0332961717455897</v>
      </c>
    </row>
    <row r="10" spans="1:15" s="10" customFormat="1" ht="16.5" customHeight="1">
      <c r="A10" s="145" t="s">
        <v>3</v>
      </c>
      <c r="B10" s="220">
        <v>748</v>
      </c>
      <c r="C10" s="221">
        <f t="shared" si="0"/>
        <v>9.5334596098941803E-6</v>
      </c>
      <c r="D10" s="221">
        <f t="shared" si="1"/>
        <v>2.491506228765572E-6</v>
      </c>
      <c r="E10" s="220">
        <v>667</v>
      </c>
      <c r="F10" s="221">
        <f t="shared" si="2"/>
        <v>7.1739528905755363E-6</v>
      </c>
      <c r="G10" s="221">
        <f t="shared" si="3"/>
        <v>1.9604961495502911E-6</v>
      </c>
      <c r="H10" s="220">
        <f t="shared" si="4"/>
        <v>-81</v>
      </c>
      <c r="I10" s="221">
        <f t="shared" si="5"/>
        <v>-10.828877005347593</v>
      </c>
      <c r="J10" s="220">
        <v>559</v>
      </c>
      <c r="K10" s="221">
        <f t="shared" si="6"/>
        <v>6.360828533892202E-6</v>
      </c>
      <c r="L10" s="221">
        <f t="shared" si="7"/>
        <v>1.5478333102588954E-6</v>
      </c>
      <c r="M10" s="220">
        <v>559</v>
      </c>
      <c r="N10" s="221">
        <f t="shared" si="8"/>
        <v>6.3566521203582962E-6</v>
      </c>
      <c r="O10" s="221">
        <f t="shared" si="9"/>
        <v>1.469776246943444E-6</v>
      </c>
    </row>
    <row r="11" spans="1:15" ht="22.5" customHeight="1">
      <c r="A11" s="146" t="s">
        <v>70</v>
      </c>
      <c r="B11" s="219">
        <v>1588278902</v>
      </c>
      <c r="C11" s="217">
        <f t="shared" si="0"/>
        <v>20.243038451155183</v>
      </c>
      <c r="D11" s="217">
        <f t="shared" si="1"/>
        <v>5.2903833921790682</v>
      </c>
      <c r="E11" s="219">
        <v>2412657675</v>
      </c>
      <c r="F11" s="217">
        <f t="shared" si="2"/>
        <v>25.949464020293107</v>
      </c>
      <c r="G11" s="217">
        <f t="shared" si="3"/>
        <v>7.0914633913350196</v>
      </c>
      <c r="H11" s="219">
        <f t="shared" si="4"/>
        <v>824378773</v>
      </c>
      <c r="I11" s="217">
        <f t="shared" si="5"/>
        <v>51.903905035943097</v>
      </c>
      <c r="J11" s="219">
        <v>2438022862</v>
      </c>
      <c r="K11" s="217">
        <f t="shared" si="6"/>
        <v>27.742120549000234</v>
      </c>
      <c r="L11" s="217">
        <f t="shared" si="7"/>
        <v>6.7507209248234803</v>
      </c>
      <c r="M11" s="219">
        <v>2572043152</v>
      </c>
      <c r="N11" s="217">
        <f t="shared" si="8"/>
        <v>29.247913337770726</v>
      </c>
      <c r="O11" s="217">
        <f t="shared" si="9"/>
        <v>6.7626617726711027</v>
      </c>
    </row>
    <row r="12" spans="1:15" ht="22.5" customHeight="1">
      <c r="A12" s="145" t="s">
        <v>3</v>
      </c>
      <c r="B12" s="216">
        <v>2240</v>
      </c>
      <c r="C12" s="223">
        <f t="shared" si="0"/>
        <v>2.8549397762249953E-5</v>
      </c>
      <c r="D12" s="223">
        <f t="shared" si="1"/>
        <v>7.4611951235760451E-6</v>
      </c>
      <c r="E12" s="216">
        <v>270455</v>
      </c>
      <c r="F12" s="223">
        <f t="shared" si="2"/>
        <v>2.9088926971823185E-3</v>
      </c>
      <c r="G12" s="223">
        <f t="shared" si="3"/>
        <v>7.9494150843571819E-4</v>
      </c>
      <c r="H12" s="216">
        <f t="shared" si="4"/>
        <v>268215</v>
      </c>
      <c r="I12" s="223">
        <f>E12/B12*100-100</f>
        <v>11973.883928571429</v>
      </c>
      <c r="J12" s="216">
        <v>117812</v>
      </c>
      <c r="K12" s="223">
        <f t="shared" si="6"/>
        <v>1.3405759056080646E-3</v>
      </c>
      <c r="L12" s="223">
        <f t="shared" si="7"/>
        <v>3.2621348470164753E-4</v>
      </c>
      <c r="M12" s="216">
        <v>2399</v>
      </c>
      <c r="N12" s="223">
        <f t="shared" si="8"/>
        <v>2.7280158205258589E-5</v>
      </c>
      <c r="O12" s="223">
        <f t="shared" si="9"/>
        <v>6.3076801724817918E-6</v>
      </c>
    </row>
    <row r="13" spans="1:15" ht="26.25" customHeight="1">
      <c r="A13" s="146" t="s">
        <v>71</v>
      </c>
      <c r="B13" s="219">
        <v>51725466</v>
      </c>
      <c r="C13" s="217">
        <f t="shared" si="0"/>
        <v>0.659254867532025</v>
      </c>
      <c r="D13" s="217">
        <f t="shared" si="1"/>
        <v>0.17229187262674037</v>
      </c>
      <c r="E13" s="219">
        <v>51815949</v>
      </c>
      <c r="F13" s="217">
        <f t="shared" si="2"/>
        <v>0.55730911110414472</v>
      </c>
      <c r="G13" s="217">
        <f t="shared" si="3"/>
        <v>0.15230130209864207</v>
      </c>
      <c r="H13" s="219">
        <f t="shared" si="4"/>
        <v>90483</v>
      </c>
      <c r="I13" s="217">
        <f t="shared" si="5"/>
        <v>0.17492930851507538</v>
      </c>
      <c r="J13" s="219">
        <v>52447902</v>
      </c>
      <c r="K13" s="217">
        <f t="shared" si="6"/>
        <v>0.59680163074129144</v>
      </c>
      <c r="L13" s="217">
        <f t="shared" si="7"/>
        <v>0.14522470441644747</v>
      </c>
      <c r="M13" s="219">
        <v>46545768</v>
      </c>
      <c r="N13" s="217">
        <f t="shared" si="8"/>
        <v>0.52929383694258558</v>
      </c>
      <c r="O13" s="217">
        <f t="shared" si="9"/>
        <v>0.12238258354586805</v>
      </c>
    </row>
    <row r="14" spans="1:15" ht="22.5" customHeight="1">
      <c r="A14" s="145" t="s">
        <v>3</v>
      </c>
      <c r="B14" s="216">
        <v>187</v>
      </c>
      <c r="C14" s="223">
        <f t="shared" si="0"/>
        <v>2.3833649024735451E-6</v>
      </c>
      <c r="D14" s="223">
        <f t="shared" si="1"/>
        <v>6.22876557191393E-7</v>
      </c>
      <c r="E14" s="216">
        <v>185</v>
      </c>
      <c r="F14" s="223">
        <f t="shared" si="2"/>
        <v>1.9897770386154037E-6</v>
      </c>
      <c r="G14" s="223">
        <f t="shared" si="3"/>
        <v>5.437657986009054E-7</v>
      </c>
      <c r="H14" s="218">
        <f t="shared" si="4"/>
        <v>-2</v>
      </c>
      <c r="I14" s="223">
        <f t="shared" si="5"/>
        <v>-1.0695187165775479</v>
      </c>
      <c r="J14" s="216">
        <v>185</v>
      </c>
      <c r="K14" s="223">
        <f t="shared" si="6"/>
        <v>2.1051042554026069E-6</v>
      </c>
      <c r="L14" s="223">
        <f t="shared" si="7"/>
        <v>5.1225252665097606E-7</v>
      </c>
      <c r="M14" s="216">
        <v>416</v>
      </c>
      <c r="N14" s="223">
        <f t="shared" si="8"/>
        <v>4.730531810499197E-6</v>
      </c>
      <c r="O14" s="223">
        <f t="shared" si="9"/>
        <v>1.0937869744695398E-6</v>
      </c>
    </row>
    <row r="15" spans="1:15" ht="30.75" customHeight="1">
      <c r="A15" s="146" t="s">
        <v>72</v>
      </c>
      <c r="B15" s="219">
        <v>20261061</v>
      </c>
      <c r="C15" s="217">
        <f t="shared" si="0"/>
        <v>0.25823262927420076</v>
      </c>
      <c r="D15" s="217">
        <f t="shared" si="1"/>
        <v>6.7487379255212837E-2</v>
      </c>
      <c r="E15" s="219">
        <v>70020583</v>
      </c>
      <c r="F15" s="217">
        <f t="shared" si="2"/>
        <v>0.75310999072358953</v>
      </c>
      <c r="G15" s="217">
        <f t="shared" si="3"/>
        <v>0.20580972018105931</v>
      </c>
      <c r="H15" s="219">
        <f t="shared" si="4"/>
        <v>49759522</v>
      </c>
      <c r="I15" s="217">
        <f t="shared" si="5"/>
        <v>245.59188682172174</v>
      </c>
      <c r="J15" s="219">
        <v>13583995</v>
      </c>
      <c r="K15" s="217">
        <f t="shared" si="6"/>
        <v>0.15457149016144725</v>
      </c>
      <c r="L15" s="217">
        <f t="shared" si="7"/>
        <v>3.761316627440122E-2</v>
      </c>
      <c r="M15" s="219">
        <v>13580995</v>
      </c>
      <c r="N15" s="217">
        <f t="shared" si="8"/>
        <v>0.15443588669646766</v>
      </c>
      <c r="O15" s="217">
        <f t="shared" si="9"/>
        <v>3.5708450556096019E-2</v>
      </c>
    </row>
    <row r="16" spans="1:15" ht="22.5" customHeight="1">
      <c r="A16" s="145" t="s">
        <v>3</v>
      </c>
      <c r="B16" s="219"/>
      <c r="C16" s="217">
        <f t="shared" si="0"/>
        <v>0</v>
      </c>
      <c r="D16" s="217">
        <f t="shared" si="1"/>
        <v>0</v>
      </c>
      <c r="E16" s="219">
        <v>2250</v>
      </c>
      <c r="F16" s="217">
        <f t="shared" si="2"/>
        <v>2.4199991010187341E-5</v>
      </c>
      <c r="G16" s="217">
        <f t="shared" si="3"/>
        <v>6.6133678208218208E-6</v>
      </c>
      <c r="H16" s="219"/>
      <c r="I16" s="217"/>
      <c r="J16" s="219">
        <v>2250</v>
      </c>
      <c r="K16" s="217">
        <f t="shared" si="6"/>
        <v>2.5602619322464138E-5</v>
      </c>
      <c r="L16" s="217">
        <f t="shared" si="7"/>
        <v>6.2300982971064652E-6</v>
      </c>
      <c r="M16" s="219">
        <v>2250</v>
      </c>
      <c r="N16" s="217">
        <f t="shared" si="8"/>
        <v>2.5585809071209602E-5</v>
      </c>
      <c r="O16" s="217">
        <f t="shared" si="9"/>
        <v>5.915915126337654E-6</v>
      </c>
    </row>
    <row r="17" spans="1:15" ht="25.5" customHeight="1">
      <c r="A17" s="146" t="s">
        <v>83</v>
      </c>
      <c r="B17" s="219">
        <v>1359600360</v>
      </c>
      <c r="C17" s="217">
        <f t="shared" si="0"/>
        <v>17.328469408633136</v>
      </c>
      <c r="D17" s="217">
        <f t="shared" si="1"/>
        <v>4.5286801678768906</v>
      </c>
      <c r="E17" s="219">
        <v>1594600285</v>
      </c>
      <c r="F17" s="217">
        <f t="shared" si="2"/>
        <v>17.150805583040967</v>
      </c>
      <c r="G17" s="217">
        <f t="shared" si="3"/>
        <v>4.6869680941743583</v>
      </c>
      <c r="H17" s="219">
        <f t="shared" si="4"/>
        <v>234999925</v>
      </c>
      <c r="I17" s="217">
        <f t="shared" si="5"/>
        <v>17.284485346855888</v>
      </c>
      <c r="J17" s="219">
        <v>1500695505</v>
      </c>
      <c r="K17" s="217">
        <f t="shared" si="6"/>
        <v>17.076326992643594</v>
      </c>
      <c r="L17" s="217">
        <f t="shared" si="7"/>
        <v>4.1553246711892564</v>
      </c>
      <c r="M17" s="219">
        <v>1427714512</v>
      </c>
      <c r="N17" s="217">
        <f t="shared" si="8"/>
        <v>16.235213738767641</v>
      </c>
      <c r="O17" s="217">
        <f t="shared" si="9"/>
        <v>3.7538835011700362</v>
      </c>
    </row>
    <row r="18" spans="1:15" ht="28.5" customHeight="1">
      <c r="A18" s="146" t="s">
        <v>74</v>
      </c>
      <c r="B18" s="219">
        <v>186434552</v>
      </c>
      <c r="C18" s="217">
        <f t="shared" si="0"/>
        <v>2.376158116819139</v>
      </c>
      <c r="D18" s="217">
        <f t="shared" si="1"/>
        <v>0.62099311171807337</v>
      </c>
      <c r="E18" s="219">
        <v>214690521</v>
      </c>
      <c r="F18" s="217">
        <f t="shared" si="2"/>
        <v>2.3091149680766381</v>
      </c>
      <c r="G18" s="217">
        <f t="shared" si="3"/>
        <v>0.63103439245194282</v>
      </c>
      <c r="H18" s="219">
        <f t="shared" si="4"/>
        <v>28255969</v>
      </c>
      <c r="I18" s="217">
        <f t="shared" si="5"/>
        <v>15.155972268488085</v>
      </c>
      <c r="J18" s="219">
        <v>194228613</v>
      </c>
      <c r="K18" s="217">
        <f t="shared" si="6"/>
        <v>2.2101161067418711</v>
      </c>
      <c r="L18" s="217">
        <f t="shared" si="7"/>
        <v>0.53780593382251152</v>
      </c>
      <c r="M18" s="219">
        <v>191367338</v>
      </c>
      <c r="N18" s="217">
        <f t="shared" si="8"/>
        <v>2.1761280766816151</v>
      </c>
      <c r="O18" s="217">
        <f t="shared" si="9"/>
        <v>0.50316130202718701</v>
      </c>
    </row>
    <row r="19" spans="1:15" ht="24.75" customHeight="1">
      <c r="A19" s="146" t="s">
        <v>75</v>
      </c>
      <c r="B19" s="219">
        <v>823038976</v>
      </c>
      <c r="C19" s="217">
        <f t="shared" si="0"/>
        <v>10.489851383776291</v>
      </c>
      <c r="D19" s="217">
        <f t="shared" si="1"/>
        <v>2.7414528545733128</v>
      </c>
      <c r="E19" s="219">
        <v>909163926</v>
      </c>
      <c r="F19" s="217">
        <f t="shared" si="2"/>
        <v>9.7785594826607234</v>
      </c>
      <c r="G19" s="217">
        <f t="shared" si="3"/>
        <v>2.6722824231379696</v>
      </c>
      <c r="H19" s="219">
        <f t="shared" si="4"/>
        <v>86124950</v>
      </c>
      <c r="I19" s="217">
        <f t="shared" si="5"/>
        <v>10.464261415488551</v>
      </c>
      <c r="J19" s="219">
        <v>880569886</v>
      </c>
      <c r="K19" s="217">
        <f t="shared" si="6"/>
        <v>10.019953590259398</v>
      </c>
      <c r="L19" s="217">
        <f t="shared" si="7"/>
        <v>2.4382386432230376</v>
      </c>
      <c r="M19" s="219">
        <v>861864492</v>
      </c>
      <c r="N19" s="217">
        <f t="shared" si="8"/>
        <v>9.8006668166964683</v>
      </c>
      <c r="O19" s="217">
        <f t="shared" si="9"/>
        <v>2.2660965267004967</v>
      </c>
    </row>
    <row r="20" spans="1:15" s="11" customFormat="1" ht="18.75" customHeight="1">
      <c r="A20" s="146" t="s">
        <v>76</v>
      </c>
      <c r="B20" s="219">
        <v>845183025</v>
      </c>
      <c r="C20" s="217">
        <f t="shared" si="0"/>
        <v>10.77208319760118</v>
      </c>
      <c r="D20" s="217">
        <f t="shared" si="1"/>
        <v>2.8152122610085937</v>
      </c>
      <c r="E20" s="219">
        <v>963811145</v>
      </c>
      <c r="F20" s="217">
        <f t="shared" si="2"/>
        <v>10.366320464230384</v>
      </c>
      <c r="G20" s="217">
        <f t="shared" si="3"/>
        <v>2.8329056051966375</v>
      </c>
      <c r="H20" s="219">
        <f t="shared" si="4"/>
        <v>118628120</v>
      </c>
      <c r="I20" s="217">
        <f t="shared" si="5"/>
        <v>14.035790650196731</v>
      </c>
      <c r="J20" s="219">
        <v>941048484</v>
      </c>
      <c r="K20" s="217">
        <f t="shared" si="6"/>
        <v>10.708136044370661</v>
      </c>
      <c r="L20" s="217">
        <f t="shared" si="7"/>
        <v>2.6056998034057868</v>
      </c>
      <c r="M20" s="219">
        <v>948165389</v>
      </c>
      <c r="N20" s="217">
        <f t="shared" si="8"/>
        <v>10.782034938170302</v>
      </c>
      <c r="O20" s="217">
        <f t="shared" si="9"/>
        <v>2.493007096468856</v>
      </c>
    </row>
    <row r="21" spans="1:15" s="12" customFormat="1" ht="19.5" customHeight="1">
      <c r="A21" s="145" t="s">
        <v>3</v>
      </c>
      <c r="B21" s="219">
        <v>253786951</v>
      </c>
      <c r="C21" s="217">
        <f t="shared" si="0"/>
        <v>3.2345824156105527</v>
      </c>
      <c r="D21" s="217">
        <f t="shared" si="1"/>
        <v>0.84533658983412163</v>
      </c>
      <c r="E21" s="219">
        <v>243530388</v>
      </c>
      <c r="F21" s="217">
        <f t="shared" si="2"/>
        <v>2.6193036445810822</v>
      </c>
      <c r="G21" s="217">
        <f t="shared" si="3"/>
        <v>0.71580268061842334</v>
      </c>
      <c r="H21" s="219">
        <f t="shared" si="4"/>
        <v>-10256563</v>
      </c>
      <c r="I21" s="217">
        <f t="shared" si="5"/>
        <v>-4.0414067624777203</v>
      </c>
      <c r="J21" s="219">
        <v>237888462</v>
      </c>
      <c r="K21" s="217">
        <f t="shared" si="6"/>
        <v>2.7069189927966564</v>
      </c>
      <c r="L21" s="217">
        <f t="shared" si="7"/>
        <v>0.65869711200332282</v>
      </c>
      <c r="M21" s="219">
        <v>237132801</v>
      </c>
      <c r="N21" s="217">
        <f t="shared" si="8"/>
        <v>2.6965486981809517</v>
      </c>
      <c r="O21" s="217">
        <f t="shared" si="9"/>
        <v>0.62349223306076307</v>
      </c>
    </row>
    <row r="22" spans="1:15" ht="21.75" customHeight="1">
      <c r="A22" s="147" t="s">
        <v>77</v>
      </c>
      <c r="B22" s="224">
        <f>B20+B19+B18+B17+B15+B13+B11+B9+B7+B5</f>
        <v>7846049919</v>
      </c>
      <c r="C22" s="225">
        <f>C20+C19+C18+C17+C15+C13+C11+C9+C7+C5</f>
        <v>100</v>
      </c>
      <c r="D22" s="225">
        <f>D20+D19+D18+D17+D15+D13+D11+D9+D7+D5</f>
        <v>26.134334551329026</v>
      </c>
      <c r="E22" s="224">
        <f>E20+E19+E18+E17+E15+E13+E11+E9+E7+E5</f>
        <v>9297524115</v>
      </c>
      <c r="F22" s="225">
        <f>F20+F19+F18+F17+F15+F13+F11+F9+F7+F5</f>
        <v>100.00000000000001</v>
      </c>
      <c r="G22" s="225">
        <f t="shared" si="3"/>
        <v>27.327976353535949</v>
      </c>
      <c r="H22" s="224">
        <f>H20+H19+H18+H17+H15+H13+H11+H9+H7+H5</f>
        <v>1451474196</v>
      </c>
      <c r="I22" s="225">
        <f t="shared" si="5"/>
        <v>18.499425965734801</v>
      </c>
      <c r="J22" s="224">
        <f t="shared" ref="J22:O22" si="10">J20+J19+J18+J17+J15+J13+J11+J9+J7+J5</f>
        <v>8788163319</v>
      </c>
      <c r="K22" s="225">
        <f t="shared" si="10"/>
        <v>99.999999999999986</v>
      </c>
      <c r="L22" s="225">
        <f t="shared" si="7"/>
        <v>24.333831701509069</v>
      </c>
      <c r="M22" s="224">
        <f t="shared" si="10"/>
        <v>8793937271</v>
      </c>
      <c r="N22" s="225">
        <f t="shared" si="10"/>
        <v>100</v>
      </c>
      <c r="O22" s="225">
        <f t="shared" si="10"/>
        <v>23.12186067625483</v>
      </c>
    </row>
    <row r="23" spans="1:15" ht="15.75" customHeight="1">
      <c r="A23" s="391"/>
      <c r="B23" s="391"/>
      <c r="C23" s="391"/>
      <c r="D23" s="391"/>
      <c r="E23" s="391"/>
      <c r="F23" s="391"/>
      <c r="G23" s="391"/>
      <c r="H23" s="391"/>
      <c r="I23" s="391"/>
      <c r="J23" s="391"/>
      <c r="M23" s="8"/>
    </row>
    <row r="24" spans="1:15" ht="15.75" customHeight="1">
      <c r="A24" s="207"/>
      <c r="B24" s="207"/>
      <c r="C24" s="207"/>
      <c r="D24" s="207"/>
      <c r="E24" s="207"/>
      <c r="F24" s="207"/>
      <c r="G24" s="207"/>
      <c r="H24" s="207"/>
      <c r="I24" s="207"/>
      <c r="J24" s="207"/>
      <c r="M24" s="8"/>
    </row>
    <row r="25" spans="1:15" ht="15.75" customHeight="1">
      <c r="A25" s="390" t="s">
        <v>84</v>
      </c>
      <c r="B25" s="390"/>
      <c r="C25" s="390"/>
      <c r="D25" s="390"/>
      <c r="E25" s="390"/>
      <c r="F25" s="390"/>
      <c r="G25" s="390"/>
      <c r="H25" s="390"/>
      <c r="I25" s="390"/>
      <c r="J25" s="1"/>
      <c r="K25" s="1"/>
      <c r="L25" s="1"/>
      <c r="M25" s="1"/>
      <c r="N25" s="1"/>
      <c r="O25" s="1"/>
    </row>
    <row r="26" spans="1:15">
      <c r="A26" s="226"/>
      <c r="B26" s="1"/>
      <c r="C26" s="4"/>
      <c r="D26" s="4"/>
      <c r="E26" s="1"/>
      <c r="F26" s="4"/>
      <c r="G26" s="4"/>
      <c r="H26" s="4"/>
      <c r="I26" s="227"/>
      <c r="J26" s="1"/>
      <c r="K26" s="1"/>
      <c r="L26" s="1"/>
      <c r="M26" s="1"/>
      <c r="N26" s="1"/>
      <c r="O26" s="1"/>
    </row>
    <row r="27" spans="1:15" s="14" customFormat="1" ht="65">
      <c r="A27" s="143" t="s">
        <v>80</v>
      </c>
      <c r="B27" s="126" t="s">
        <v>64</v>
      </c>
      <c r="C27" s="126" t="s">
        <v>0</v>
      </c>
      <c r="D27" s="126" t="s">
        <v>1</v>
      </c>
      <c r="E27" s="126" t="s">
        <v>141</v>
      </c>
      <c r="F27" s="126" t="s">
        <v>0</v>
      </c>
      <c r="G27" s="126" t="s">
        <v>1</v>
      </c>
      <c r="H27" s="126" t="s">
        <v>65</v>
      </c>
      <c r="I27" s="126" t="s">
        <v>66</v>
      </c>
      <c r="J27" s="126" t="s">
        <v>142</v>
      </c>
      <c r="K27" s="126" t="s">
        <v>0</v>
      </c>
      <c r="L27" s="126" t="s">
        <v>1</v>
      </c>
      <c r="M27" s="126" t="s">
        <v>143</v>
      </c>
      <c r="N27" s="143" t="s">
        <v>0</v>
      </c>
      <c r="O27" s="143" t="s">
        <v>1</v>
      </c>
    </row>
    <row r="28" spans="1:15" ht="16.5" customHeight="1">
      <c r="A28" s="148" t="s">
        <v>76</v>
      </c>
      <c r="B28" s="228">
        <v>3172584389</v>
      </c>
      <c r="C28" s="229">
        <f>B28/B28*100</f>
        <v>100</v>
      </c>
      <c r="D28" s="149">
        <f>B28/B30/1000000*100</f>
        <v>10.567531773366198</v>
      </c>
      <c r="E28" s="228">
        <v>3385388741</v>
      </c>
      <c r="F28" s="229">
        <f>E28/E28*100</f>
        <v>100</v>
      </c>
      <c r="G28" s="149">
        <f>E28/E30/1000000*100</f>
        <v>9.9505870936452876</v>
      </c>
      <c r="H28" s="150">
        <f>E28-B28</f>
        <v>212804352</v>
      </c>
      <c r="I28" s="151">
        <f>E28/B28*100-100</f>
        <v>6.7076025696223098</v>
      </c>
      <c r="J28" s="150">
        <v>3538060797</v>
      </c>
      <c r="K28" s="229">
        <f>J28/J28*100</f>
        <v>100</v>
      </c>
      <c r="L28" s="230">
        <f>J28/$J$30/1000000*100</f>
        <v>9.7966517984217081</v>
      </c>
      <c r="M28" s="150">
        <v>3767673935</v>
      </c>
      <c r="N28" s="229">
        <f>M28/M28*100</f>
        <v>100</v>
      </c>
      <c r="O28" s="230">
        <f>M28/$M$30/1000000*100</f>
        <v>9.9063285436331601</v>
      </c>
    </row>
    <row r="29" spans="1:15">
      <c r="A29" s="389"/>
      <c r="B29" s="389"/>
      <c r="C29" s="389"/>
      <c r="D29" s="389"/>
      <c r="E29" s="389"/>
      <c r="F29" s="389"/>
      <c r="G29" s="389"/>
      <c r="H29" s="231"/>
      <c r="I29" s="232"/>
      <c r="J29" s="233"/>
      <c r="K29" s="233"/>
      <c r="L29" s="233"/>
      <c r="M29" s="233"/>
      <c r="N29" s="233"/>
      <c r="O29" s="233"/>
    </row>
    <row r="30" spans="1:15" s="108" customFormat="1">
      <c r="A30" s="234" t="s">
        <v>79</v>
      </c>
      <c r="B30" s="211">
        <v>30022</v>
      </c>
      <c r="C30" s="212"/>
      <c r="D30" s="212"/>
      <c r="E30" s="213">
        <v>34022</v>
      </c>
      <c r="F30" s="212"/>
      <c r="G30" s="212"/>
      <c r="H30" s="212"/>
      <c r="I30" s="212"/>
      <c r="J30" s="213">
        <v>36115</v>
      </c>
      <c r="K30" s="212"/>
      <c r="L30" s="212"/>
      <c r="M30" s="211">
        <v>38033</v>
      </c>
      <c r="N30" s="235"/>
      <c r="O30" s="235"/>
    </row>
  </sheetData>
  <mergeCells count="5">
    <mergeCell ref="A29:G29"/>
    <mergeCell ref="A2:I2"/>
    <mergeCell ref="A25:I25"/>
    <mergeCell ref="A1:I1"/>
    <mergeCell ref="A23:J23"/>
  </mergeCells>
  <phoneticPr fontId="0" type="noConversion"/>
  <pageMargins left="0.39370078740157483" right="0.19685039370078741" top="0.6692913385826772" bottom="0.43307086614173229" header="0.39370078740157483" footer="0.19685039370078741"/>
  <pageSetup paperSize="9" scale="70" firstPageNumber="876" orientation="landscape" useFirstPageNumber="1" r:id="rId1"/>
  <headerFooter alignWithMargins="0">
    <oddHeader>&amp;C&amp;"Times New Roman,Regular"&amp;12&amp;P</oddHeader>
    <oddFooter>&amp;L&amp;F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Q42"/>
  <sheetViews>
    <sheetView view="pageLayout" zoomScale="70" zoomScaleNormal="70" zoomScalePageLayoutView="70" workbookViewId="0">
      <selection activeCell="E10" sqref="E10"/>
    </sheetView>
  </sheetViews>
  <sheetFormatPr defaultColWidth="8.81640625" defaultRowHeight="15.5"/>
  <cols>
    <col min="1" max="1" width="33.54296875" style="2" customWidth="1"/>
    <col min="2" max="2" width="18.7265625" style="1" customWidth="1"/>
    <col min="3" max="3" width="8.7265625" style="1" customWidth="1"/>
    <col min="4" max="4" width="8.81640625" style="1" bestFit="1" customWidth="1"/>
    <col min="5" max="5" width="17.453125" style="1" customWidth="1"/>
    <col min="6" max="6" width="8.54296875" style="1" customWidth="1"/>
    <col min="7" max="7" width="9.7265625" style="1" customWidth="1"/>
    <col min="8" max="8" width="16.54296875" style="1" customWidth="1"/>
    <col min="9" max="9" width="13.1796875" style="1" customWidth="1"/>
    <col min="10" max="10" width="17.453125" style="1" customWidth="1"/>
    <col min="11" max="11" width="8.54296875" style="1" customWidth="1"/>
    <col min="12" max="12" width="8.26953125" style="1" customWidth="1"/>
    <col min="13" max="13" width="16.7265625" style="1" customWidth="1"/>
    <col min="14" max="14" width="8.54296875" style="1" customWidth="1"/>
    <col min="15" max="15" width="8.26953125" style="1" customWidth="1"/>
    <col min="16" max="17" width="14" style="1" customWidth="1"/>
    <col min="18" max="16384" width="8.81640625" style="1"/>
  </cols>
  <sheetData>
    <row r="2" spans="1:17">
      <c r="A2" s="392" t="s">
        <v>59</v>
      </c>
      <c r="B2" s="392"/>
      <c r="C2" s="392"/>
      <c r="D2" s="392"/>
      <c r="E2" s="392"/>
      <c r="F2" s="392"/>
      <c r="G2" s="392"/>
      <c r="H2" s="392"/>
      <c r="I2" s="392"/>
      <c r="M2" s="117"/>
    </row>
    <row r="3" spans="1:17">
      <c r="A3" s="236"/>
      <c r="B3" s="236"/>
      <c r="C3" s="236"/>
      <c r="D3" s="236"/>
      <c r="E3" s="236"/>
      <c r="F3" s="236"/>
      <c r="G3" s="236"/>
      <c r="H3" s="236"/>
      <c r="I3" s="236"/>
    </row>
    <row r="4" spans="1:17" s="16" customFormat="1" ht="65">
      <c r="A4" s="152" t="s">
        <v>5</v>
      </c>
      <c r="B4" s="126" t="s">
        <v>64</v>
      </c>
      <c r="C4" s="126" t="s">
        <v>0</v>
      </c>
      <c r="D4" s="126" t="s">
        <v>1</v>
      </c>
      <c r="E4" s="126" t="s">
        <v>141</v>
      </c>
      <c r="F4" s="126" t="s">
        <v>0</v>
      </c>
      <c r="G4" s="126" t="s">
        <v>1</v>
      </c>
      <c r="H4" s="126" t="s">
        <v>65</v>
      </c>
      <c r="I4" s="126" t="s">
        <v>66</v>
      </c>
      <c r="J4" s="126" t="s">
        <v>142</v>
      </c>
      <c r="K4" s="126" t="s">
        <v>0</v>
      </c>
      <c r="L4" s="126" t="s">
        <v>1</v>
      </c>
      <c r="M4" s="126" t="s">
        <v>143</v>
      </c>
      <c r="N4" s="126" t="s">
        <v>0</v>
      </c>
      <c r="O4" s="126" t="s">
        <v>1</v>
      </c>
    </row>
    <row r="5" spans="1:17" s="16" customFormat="1">
      <c r="A5" s="153" t="s">
        <v>85</v>
      </c>
      <c r="B5" s="154">
        <v>5515164</v>
      </c>
      <c r="C5" s="155">
        <f t="shared" ref="C5:C37" si="0">B5/$B$37*100</f>
        <v>5.1233262288557929E-2</v>
      </c>
      <c r="D5" s="156">
        <f t="shared" ref="D5:D36" si="1">B5/$B$39/1000000*100</f>
        <v>1.8370408367197385E-2</v>
      </c>
      <c r="E5" s="154">
        <v>6579319</v>
      </c>
      <c r="F5" s="155">
        <f>E5/$E$37*100</f>
        <v>5.289234410595408E-2</v>
      </c>
      <c r="G5" s="156">
        <f t="shared" ref="G5:G37" si="2">E5/$E$39/1000000*100</f>
        <v>1.9338425136676267E-2</v>
      </c>
      <c r="H5" s="157">
        <f>E5-B5</f>
        <v>1064155</v>
      </c>
      <c r="I5" s="158">
        <f>E5/B5*100-100</f>
        <v>19.295074452908395</v>
      </c>
      <c r="J5" s="154">
        <v>5796269</v>
      </c>
      <c r="K5" s="155">
        <f t="shared" ref="K5:K37" si="3">J5/$J$37*100</f>
        <v>4.7949881867856786E-2</v>
      </c>
      <c r="L5" s="156">
        <f t="shared" ref="L5:L37" si="4">J5/$J$39/1000000*100</f>
        <v>1.6049478056209331E-2</v>
      </c>
      <c r="M5" s="154">
        <v>5746269</v>
      </c>
      <c r="N5" s="155">
        <f t="shared" ref="N5:N37" si="5">M5/$M$37*100</f>
        <v>4.6624990835405063E-2</v>
      </c>
      <c r="O5" s="156">
        <f t="shared" ref="O5:O37" si="6">M5/$M$39/1000000*100</f>
        <v>1.5108639865380066E-2</v>
      </c>
      <c r="P5" s="119"/>
      <c r="Q5" s="119"/>
    </row>
    <row r="6" spans="1:17" s="16" customFormat="1">
      <c r="A6" s="159" t="s">
        <v>86</v>
      </c>
      <c r="B6" s="160">
        <v>24383542</v>
      </c>
      <c r="C6" s="161">
        <f t="shared" si="0"/>
        <v>0.22651156027455724</v>
      </c>
      <c r="D6" s="162">
        <f t="shared" si="1"/>
        <v>8.1218912797281995E-2</v>
      </c>
      <c r="E6" s="160">
        <v>25381001</v>
      </c>
      <c r="F6" s="161">
        <f t="shared" ref="F6:F37" si="7">E6/$E$37*100</f>
        <v>0.20404249112188738</v>
      </c>
      <c r="G6" s="162">
        <f t="shared" si="2"/>
        <v>7.4601731232731769E-2</v>
      </c>
      <c r="H6" s="163">
        <f t="shared" ref="H6:H36" si="8">E6-B6</f>
        <v>997459</v>
      </c>
      <c r="I6" s="164">
        <f t="shared" ref="I6:I36" si="9">E6/B6*100-100</f>
        <v>4.0907059359956719</v>
      </c>
      <c r="J6" s="160">
        <v>25048610</v>
      </c>
      <c r="K6" s="161">
        <f t="shared" si="3"/>
        <v>0.20721569175861507</v>
      </c>
      <c r="L6" s="162">
        <f t="shared" si="4"/>
        <v>6.9357912224837323E-2</v>
      </c>
      <c r="M6" s="160">
        <v>23493896</v>
      </c>
      <c r="N6" s="161">
        <f t="shared" si="5"/>
        <v>0.19062850793931849</v>
      </c>
      <c r="O6" s="162">
        <f t="shared" si="6"/>
        <v>6.1772397654668319E-2</v>
      </c>
      <c r="P6" s="119"/>
      <c r="Q6" s="119"/>
    </row>
    <row r="7" spans="1:17" s="16" customFormat="1">
      <c r="A7" s="159" t="s">
        <v>87</v>
      </c>
      <c r="B7" s="160">
        <v>8529348</v>
      </c>
      <c r="C7" s="161">
        <f t="shared" si="0"/>
        <v>7.9233604519174217E-2</v>
      </c>
      <c r="D7" s="162">
        <f t="shared" si="1"/>
        <v>2.841032576110852E-2</v>
      </c>
      <c r="E7" s="160">
        <v>9244953</v>
      </c>
      <c r="F7" s="161">
        <f t="shared" si="7"/>
        <v>7.4321861475233605E-2</v>
      </c>
      <c r="G7" s="162">
        <f t="shared" si="2"/>
        <v>2.7173455411204514E-2</v>
      </c>
      <c r="H7" s="163">
        <f t="shared" si="8"/>
        <v>715605</v>
      </c>
      <c r="I7" s="164">
        <f t="shared" si="9"/>
        <v>8.3899144459810913</v>
      </c>
      <c r="J7" s="160">
        <v>7433584</v>
      </c>
      <c r="K7" s="161">
        <f t="shared" si="3"/>
        <v>6.149463985449783E-2</v>
      </c>
      <c r="L7" s="162">
        <f t="shared" si="4"/>
        <v>2.0583092897687942E-2</v>
      </c>
      <c r="M7" s="160">
        <v>7414338</v>
      </c>
      <c r="N7" s="161">
        <f t="shared" si="5"/>
        <v>6.0159634242774838E-2</v>
      </c>
      <c r="O7" s="162">
        <f t="shared" si="6"/>
        <v>1.9494486367102253E-2</v>
      </c>
      <c r="P7" s="119"/>
      <c r="Q7" s="119"/>
    </row>
    <row r="8" spans="1:17" s="16" customFormat="1" ht="31">
      <c r="A8" s="159" t="s">
        <v>88</v>
      </c>
      <c r="B8" s="160">
        <v>12495629</v>
      </c>
      <c r="C8" s="161">
        <f t="shared" si="0"/>
        <v>0.11607847708925986</v>
      </c>
      <c r="D8" s="162">
        <f t="shared" si="1"/>
        <v>4.1621574178935444E-2</v>
      </c>
      <c r="E8" s="160">
        <v>13988231</v>
      </c>
      <c r="F8" s="161">
        <f t="shared" si="7"/>
        <v>0.11245393747978694</v>
      </c>
      <c r="G8" s="162">
        <f t="shared" si="2"/>
        <v>4.1115251895832108E-2</v>
      </c>
      <c r="H8" s="163">
        <f t="shared" si="8"/>
        <v>1492602</v>
      </c>
      <c r="I8" s="164">
        <f t="shared" si="9"/>
        <v>11.944992925126058</v>
      </c>
      <c r="J8" s="160">
        <v>14575082</v>
      </c>
      <c r="K8" s="161">
        <f t="shared" si="3"/>
        <v>0.12057298584905667</v>
      </c>
      <c r="L8" s="162">
        <f t="shared" si="4"/>
        <v>4.0357419354838706E-2</v>
      </c>
      <c r="M8" s="160">
        <v>14570082</v>
      </c>
      <c r="N8" s="161">
        <f t="shared" si="5"/>
        <v>0.11822104738241464</v>
      </c>
      <c r="O8" s="162">
        <f t="shared" si="6"/>
        <v>3.8309052664791107E-2</v>
      </c>
      <c r="P8" s="119"/>
      <c r="Q8" s="119"/>
    </row>
    <row r="9" spans="1:17" s="16" customFormat="1">
      <c r="A9" s="159" t="s">
        <v>89</v>
      </c>
      <c r="B9" s="160">
        <v>1781282</v>
      </c>
      <c r="C9" s="161">
        <f t="shared" si="0"/>
        <v>1.6547266394233616E-2</v>
      </c>
      <c r="D9" s="162">
        <f t="shared" si="1"/>
        <v>5.9332556125507967E-3</v>
      </c>
      <c r="E9" s="160">
        <v>1940670</v>
      </c>
      <c r="F9" s="161">
        <f t="shared" si="7"/>
        <v>1.5601399694421553E-2</v>
      </c>
      <c r="G9" s="162">
        <f t="shared" si="2"/>
        <v>5.7041620128152372E-3</v>
      </c>
      <c r="H9" s="163">
        <f t="shared" si="8"/>
        <v>159388</v>
      </c>
      <c r="I9" s="164">
        <f t="shared" si="9"/>
        <v>8.9479374967018259</v>
      </c>
      <c r="J9" s="160">
        <v>1940670</v>
      </c>
      <c r="K9" s="161">
        <f t="shared" si="3"/>
        <v>1.6054275128447905E-2</v>
      </c>
      <c r="L9" s="162">
        <f t="shared" si="4"/>
        <v>5.3735843832202678E-3</v>
      </c>
      <c r="M9" s="160">
        <v>1940670</v>
      </c>
      <c r="N9" s="161">
        <f t="shared" si="5"/>
        <v>1.5746516733648488E-2</v>
      </c>
      <c r="O9" s="162">
        <f t="shared" si="6"/>
        <v>5.1025951147687532E-3</v>
      </c>
      <c r="P9" s="119"/>
      <c r="Q9" s="119"/>
    </row>
    <row r="10" spans="1:17" s="15" customFormat="1">
      <c r="A10" s="159" t="s">
        <v>90</v>
      </c>
      <c r="B10" s="237">
        <v>13052773</v>
      </c>
      <c r="C10" s="161">
        <f t="shared" si="0"/>
        <v>0.121254081057609</v>
      </c>
      <c r="D10" s="162">
        <f t="shared" si="1"/>
        <v>4.34773599360469E-2</v>
      </c>
      <c r="E10" s="237">
        <v>18721544</v>
      </c>
      <c r="F10" s="161">
        <f t="shared" si="7"/>
        <v>0.15050590303384895</v>
      </c>
      <c r="G10" s="162">
        <f t="shared" si="2"/>
        <v>5.5027758509199935E-2</v>
      </c>
      <c r="H10" s="163">
        <f t="shared" si="8"/>
        <v>5668771</v>
      </c>
      <c r="I10" s="164">
        <f t="shared" si="9"/>
        <v>43.429629857195863</v>
      </c>
      <c r="J10" s="237">
        <v>9168132</v>
      </c>
      <c r="K10" s="161">
        <f t="shared" si="3"/>
        <v>7.5843761969797738E-2</v>
      </c>
      <c r="L10" s="162">
        <f t="shared" si="4"/>
        <v>2.5385939360376572E-2</v>
      </c>
      <c r="M10" s="237">
        <v>5976972</v>
      </c>
      <c r="N10" s="161">
        <f t="shared" si="5"/>
        <v>4.8496905509204789E-2</v>
      </c>
      <c r="O10" s="162">
        <f t="shared" si="6"/>
        <v>1.5715226250887386E-2</v>
      </c>
      <c r="P10" s="119"/>
      <c r="Q10" s="119"/>
    </row>
    <row r="11" spans="1:17" s="17" customFormat="1" ht="31">
      <c r="A11" s="159" t="s">
        <v>91</v>
      </c>
      <c r="B11" s="160">
        <v>5599814</v>
      </c>
      <c r="C11" s="161">
        <f t="shared" si="0"/>
        <v>5.2019620709218929E-2</v>
      </c>
      <c r="D11" s="162">
        <f t="shared" si="1"/>
        <v>1.8652368263273596E-2</v>
      </c>
      <c r="E11" s="160">
        <v>5627075</v>
      </c>
      <c r="F11" s="161">
        <f t="shared" si="7"/>
        <v>4.5237081103684379E-2</v>
      </c>
      <c r="G11" s="162">
        <f t="shared" si="2"/>
        <v>1.6539518546822642E-2</v>
      </c>
      <c r="H11" s="163">
        <f t="shared" si="8"/>
        <v>27261</v>
      </c>
      <c r="I11" s="164">
        <f t="shared" si="9"/>
        <v>0.48681974079853774</v>
      </c>
      <c r="J11" s="160">
        <v>5627075</v>
      </c>
      <c r="K11" s="161">
        <f t="shared" si="3"/>
        <v>4.6550217305575396E-2</v>
      </c>
      <c r="L11" s="162">
        <f t="shared" si="4"/>
        <v>1.5580991277862385E-2</v>
      </c>
      <c r="M11" s="160">
        <v>5673155</v>
      </c>
      <c r="N11" s="161">
        <f t="shared" si="5"/>
        <v>4.6031746840050895E-2</v>
      </c>
      <c r="O11" s="162">
        <f t="shared" si="6"/>
        <v>1.4916401546025818E-2</v>
      </c>
      <c r="P11" s="119"/>
      <c r="Q11" s="119"/>
    </row>
    <row r="12" spans="1:17" s="16" customFormat="1">
      <c r="A12" s="159" t="s">
        <v>92</v>
      </c>
      <c r="B12" s="160">
        <v>707193482</v>
      </c>
      <c r="C12" s="161">
        <f t="shared" si="0"/>
        <v>6.5694926120174424</v>
      </c>
      <c r="D12" s="162">
        <f t="shared" si="1"/>
        <v>2.3555841782692695</v>
      </c>
      <c r="E12" s="160">
        <v>754281745</v>
      </c>
      <c r="F12" s="161">
        <f t="shared" si="7"/>
        <v>6.0638083682185817</v>
      </c>
      <c r="G12" s="162">
        <f t="shared" si="2"/>
        <v>2.2170411645405914</v>
      </c>
      <c r="H12" s="163">
        <f t="shared" si="8"/>
        <v>47088263</v>
      </c>
      <c r="I12" s="164">
        <f t="shared" si="9"/>
        <v>6.6584695982817408</v>
      </c>
      <c r="J12" s="160">
        <v>747036182</v>
      </c>
      <c r="K12" s="161">
        <f t="shared" si="3"/>
        <v>6.1798885934925991</v>
      </c>
      <c r="L12" s="162">
        <f t="shared" si="4"/>
        <v>2.0684928201578292</v>
      </c>
      <c r="M12" s="160">
        <v>771002834</v>
      </c>
      <c r="N12" s="161">
        <f t="shared" si="5"/>
        <v>6.2558853526212115</v>
      </c>
      <c r="O12" s="162">
        <f t="shared" si="6"/>
        <v>2.0271943680488</v>
      </c>
      <c r="P12" s="119"/>
      <c r="Q12" s="119"/>
    </row>
    <row r="13" spans="1:17" s="16" customFormat="1">
      <c r="A13" s="159" t="s">
        <v>93</v>
      </c>
      <c r="B13" s="160">
        <v>70881648</v>
      </c>
      <c r="C13" s="161">
        <f t="shared" si="0"/>
        <v>0.65845694949945954</v>
      </c>
      <c r="D13" s="162">
        <f t="shared" si="1"/>
        <v>0.23609902071814004</v>
      </c>
      <c r="E13" s="160">
        <v>72263950</v>
      </c>
      <c r="F13" s="161">
        <f t="shared" si="7"/>
        <v>0.58094305958648007</v>
      </c>
      <c r="G13" s="162">
        <f t="shared" si="2"/>
        <v>0.21240359179354537</v>
      </c>
      <c r="H13" s="163">
        <f t="shared" si="8"/>
        <v>1382302</v>
      </c>
      <c r="I13" s="164">
        <f t="shared" si="9"/>
        <v>1.9501549963962361</v>
      </c>
      <c r="J13" s="160">
        <v>71853126</v>
      </c>
      <c r="K13" s="161">
        <f t="shared" si="3"/>
        <v>0.59440804136871994</v>
      </c>
      <c r="L13" s="162">
        <f t="shared" si="4"/>
        <v>0.19895646130416722</v>
      </c>
      <c r="M13" s="160">
        <v>72271017</v>
      </c>
      <c r="N13" s="161">
        <f t="shared" si="5"/>
        <v>0.58640406588873639</v>
      </c>
      <c r="O13" s="162">
        <f t="shared" si="6"/>
        <v>0.19002186785160258</v>
      </c>
      <c r="P13" s="119"/>
      <c r="Q13" s="119"/>
    </row>
    <row r="14" spans="1:17" s="16" customFormat="1">
      <c r="A14" s="165" t="s">
        <v>94</v>
      </c>
      <c r="B14" s="160">
        <v>133881349</v>
      </c>
      <c r="C14" s="161">
        <f t="shared" si="0"/>
        <v>1.2436943432440017</v>
      </c>
      <c r="D14" s="162">
        <f t="shared" si="1"/>
        <v>0.44594413763240293</v>
      </c>
      <c r="E14" s="160">
        <v>197712750</v>
      </c>
      <c r="F14" s="161">
        <f t="shared" si="7"/>
        <v>1.5894488178996147</v>
      </c>
      <c r="G14" s="162">
        <f t="shared" si="2"/>
        <v>0.58113206160719544</v>
      </c>
      <c r="H14" s="163">
        <f t="shared" si="8"/>
        <v>63831401</v>
      </c>
      <c r="I14" s="164">
        <f t="shared" si="9"/>
        <v>47.677590251947635</v>
      </c>
      <c r="J14" s="160">
        <v>130851875</v>
      </c>
      <c r="K14" s="161">
        <f t="shared" si="3"/>
        <v>1.0824777021973206</v>
      </c>
      <c r="L14" s="162">
        <f t="shared" si="4"/>
        <v>0.362320019382528</v>
      </c>
      <c r="M14" s="160">
        <v>67643715</v>
      </c>
      <c r="N14" s="161">
        <f t="shared" si="5"/>
        <v>0.54885832736820228</v>
      </c>
      <c r="O14" s="162">
        <f t="shared" si="6"/>
        <v>0.17785532300896589</v>
      </c>
      <c r="P14" s="119"/>
      <c r="Q14" s="119"/>
    </row>
    <row r="15" spans="1:17" s="16" customFormat="1">
      <c r="A15" s="159" t="s">
        <v>95</v>
      </c>
      <c r="B15" s="160">
        <v>1169256673</v>
      </c>
      <c r="C15" s="161">
        <f t="shared" si="0"/>
        <v>10.861840882783467</v>
      </c>
      <c r="D15" s="162">
        <f t="shared" si="1"/>
        <v>3.8946661548197987</v>
      </c>
      <c r="E15" s="160">
        <v>1100657492</v>
      </c>
      <c r="F15" s="161">
        <f t="shared" si="7"/>
        <v>8.8483861034341711</v>
      </c>
      <c r="G15" s="162">
        <f t="shared" si="2"/>
        <v>3.2351345952618891</v>
      </c>
      <c r="H15" s="163">
        <f t="shared" si="8"/>
        <v>-68599181</v>
      </c>
      <c r="I15" s="164">
        <f t="shared" si="9"/>
        <v>-5.8669052385215679</v>
      </c>
      <c r="J15" s="160">
        <v>935240100</v>
      </c>
      <c r="K15" s="161">
        <f t="shared" si="3"/>
        <v>7.7368135110849003</v>
      </c>
      <c r="L15" s="162">
        <f t="shared" si="4"/>
        <v>2.5896167797314131</v>
      </c>
      <c r="M15" s="160">
        <v>825195189</v>
      </c>
      <c r="N15" s="161">
        <f t="shared" si="5"/>
        <v>6.6955998970019248</v>
      </c>
      <c r="O15" s="162">
        <f t="shared" si="6"/>
        <v>2.1696820892382931</v>
      </c>
      <c r="P15" s="119"/>
      <c r="Q15" s="119"/>
    </row>
    <row r="16" spans="1:17" s="16" customFormat="1">
      <c r="A16" s="159" t="s">
        <v>96</v>
      </c>
      <c r="B16" s="160">
        <v>418959745</v>
      </c>
      <c r="C16" s="161">
        <f t="shared" si="0"/>
        <v>3.8919376656673026</v>
      </c>
      <c r="D16" s="162">
        <f t="shared" si="1"/>
        <v>1.3955091099860102</v>
      </c>
      <c r="E16" s="160">
        <v>465918865</v>
      </c>
      <c r="F16" s="161">
        <f t="shared" si="7"/>
        <v>3.7456066399935262</v>
      </c>
      <c r="G16" s="162">
        <f t="shared" si="2"/>
        <v>1.3694634795132561</v>
      </c>
      <c r="H16" s="163">
        <f t="shared" si="8"/>
        <v>46959120</v>
      </c>
      <c r="I16" s="164">
        <f t="shared" si="9"/>
        <v>11.208504053295144</v>
      </c>
      <c r="J16" s="160">
        <v>427785427</v>
      </c>
      <c r="K16" s="161">
        <f t="shared" si="3"/>
        <v>3.5388731422645621</v>
      </c>
      <c r="L16" s="162">
        <f t="shared" si="4"/>
        <v>1.1845090045687388</v>
      </c>
      <c r="M16" s="160">
        <v>438334904</v>
      </c>
      <c r="N16" s="161">
        <f t="shared" si="5"/>
        <v>3.5566314215081398</v>
      </c>
      <c r="O16" s="162">
        <f t="shared" si="6"/>
        <v>1.152512039544606</v>
      </c>
      <c r="P16" s="119"/>
      <c r="Q16" s="119"/>
    </row>
    <row r="17" spans="1:17" s="16" customFormat="1">
      <c r="A17" s="159" t="s">
        <v>97</v>
      </c>
      <c r="B17" s="160">
        <v>373258735</v>
      </c>
      <c r="C17" s="161">
        <f t="shared" si="0"/>
        <v>3.4673969208803825</v>
      </c>
      <c r="D17" s="162">
        <f t="shared" si="1"/>
        <v>1.2432840417027513</v>
      </c>
      <c r="E17" s="160">
        <v>406787778</v>
      </c>
      <c r="F17" s="161">
        <f t="shared" si="7"/>
        <v>3.2702410586980903</v>
      </c>
      <c r="G17" s="162">
        <f t="shared" si="2"/>
        <v>1.1956609781905825</v>
      </c>
      <c r="H17" s="163">
        <f t="shared" si="8"/>
        <v>33529043</v>
      </c>
      <c r="I17" s="164">
        <f t="shared" si="9"/>
        <v>8.9827885742580094</v>
      </c>
      <c r="J17" s="160">
        <v>371254772</v>
      </c>
      <c r="K17" s="161">
        <f t="shared" si="3"/>
        <v>3.0712208940403047</v>
      </c>
      <c r="L17" s="162">
        <f t="shared" si="4"/>
        <v>1.0279794323688218</v>
      </c>
      <c r="M17" s="160">
        <v>346993467</v>
      </c>
      <c r="N17" s="161">
        <f t="shared" si="5"/>
        <v>2.8154907504017701</v>
      </c>
      <c r="O17" s="162">
        <f t="shared" si="6"/>
        <v>0.91234840007362039</v>
      </c>
      <c r="P17" s="119"/>
      <c r="Q17" s="119"/>
    </row>
    <row r="18" spans="1:17" s="16" customFormat="1">
      <c r="A18" s="159" t="s">
        <v>98</v>
      </c>
      <c r="B18" s="160">
        <v>324573753</v>
      </c>
      <c r="C18" s="161">
        <f t="shared" si="0"/>
        <v>3.0151364890383339</v>
      </c>
      <c r="D18" s="162">
        <f t="shared" si="1"/>
        <v>1.0811196888948105</v>
      </c>
      <c r="E18" s="160">
        <v>758657471</v>
      </c>
      <c r="F18" s="161">
        <f t="shared" si="7"/>
        <v>6.0989856267320199</v>
      </c>
      <c r="G18" s="162">
        <f t="shared" si="2"/>
        <v>2.2299026247722065</v>
      </c>
      <c r="H18" s="163">
        <f t="shared" si="8"/>
        <v>434083718</v>
      </c>
      <c r="I18" s="164">
        <f t="shared" si="9"/>
        <v>133.73962434972367</v>
      </c>
      <c r="J18" s="160">
        <v>296378248</v>
      </c>
      <c r="K18" s="161">
        <f t="shared" si="3"/>
        <v>2.4518016641053686</v>
      </c>
      <c r="L18" s="162">
        <f t="shared" si="4"/>
        <v>0.82065138585075448</v>
      </c>
      <c r="M18" s="160">
        <v>216069506</v>
      </c>
      <c r="N18" s="161">
        <f t="shared" si="5"/>
        <v>1.7531791040517768</v>
      </c>
      <c r="O18" s="162">
        <f t="shared" si="6"/>
        <v>0.5681106039492021</v>
      </c>
      <c r="P18" s="119"/>
      <c r="Q18" s="119"/>
    </row>
    <row r="19" spans="1:17" s="16" customFormat="1">
      <c r="A19" s="159" t="s">
        <v>99</v>
      </c>
      <c r="B19" s="160">
        <v>444431376</v>
      </c>
      <c r="C19" s="161">
        <f t="shared" si="0"/>
        <v>4.1285570575730315</v>
      </c>
      <c r="D19" s="162">
        <f t="shared" si="1"/>
        <v>1.4803523282925855</v>
      </c>
      <c r="E19" s="160">
        <v>742954352</v>
      </c>
      <c r="F19" s="161">
        <f t="shared" si="7"/>
        <v>5.9727453921903066</v>
      </c>
      <c r="G19" s="162">
        <f t="shared" si="2"/>
        <v>2.183746846158368</v>
      </c>
      <c r="H19" s="163">
        <f t="shared" si="8"/>
        <v>298522976</v>
      </c>
      <c r="I19" s="164">
        <f t="shared" si="9"/>
        <v>67.169644656231469</v>
      </c>
      <c r="J19" s="160">
        <v>456142057</v>
      </c>
      <c r="K19" s="161">
        <f t="shared" si="3"/>
        <v>3.7734545701918241</v>
      </c>
      <c r="L19" s="162">
        <f t="shared" si="4"/>
        <v>1.2630266011352622</v>
      </c>
      <c r="M19" s="160">
        <v>416658478</v>
      </c>
      <c r="N19" s="161">
        <f t="shared" si="5"/>
        <v>3.3807497905586779</v>
      </c>
      <c r="O19" s="162">
        <f t="shared" si="6"/>
        <v>1.0955183077853443</v>
      </c>
      <c r="P19" s="119"/>
      <c r="Q19" s="119"/>
    </row>
    <row r="20" spans="1:17" s="16" customFormat="1">
      <c r="A20" s="159" t="s">
        <v>4</v>
      </c>
      <c r="B20" s="160">
        <v>3707267115</v>
      </c>
      <c r="C20" s="161">
        <f t="shared" si="0"/>
        <v>34.438756214056447</v>
      </c>
      <c r="D20" s="162">
        <f t="shared" si="1"/>
        <v>12.348501482246352</v>
      </c>
      <c r="E20" s="160">
        <v>4052775650</v>
      </c>
      <c r="F20" s="161">
        <f t="shared" si="7"/>
        <v>32.581001812502443</v>
      </c>
      <c r="G20" s="162">
        <f t="shared" si="2"/>
        <v>11.912220474986773</v>
      </c>
      <c r="H20" s="163">
        <f t="shared" si="8"/>
        <v>345508535</v>
      </c>
      <c r="I20" s="164">
        <f t="shared" si="9"/>
        <v>9.3197637041592145</v>
      </c>
      <c r="J20" s="160">
        <v>4186316985</v>
      </c>
      <c r="K20" s="161">
        <f t="shared" si="3"/>
        <v>34.631485338612194</v>
      </c>
      <c r="L20" s="162">
        <f t="shared" si="4"/>
        <v>11.591629475287277</v>
      </c>
      <c r="M20" s="160">
        <v>4406053211</v>
      </c>
      <c r="N20" s="161">
        <f t="shared" si="5"/>
        <v>35.750534926781548</v>
      </c>
      <c r="O20" s="162">
        <f t="shared" si="6"/>
        <v>11.584816372623775</v>
      </c>
      <c r="P20" s="119"/>
      <c r="Q20" s="119"/>
    </row>
    <row r="21" spans="1:17" s="16" customFormat="1">
      <c r="A21" s="165" t="s">
        <v>100</v>
      </c>
      <c r="B21" s="160">
        <v>301598754</v>
      </c>
      <c r="C21" s="161">
        <f t="shared" si="0"/>
        <v>2.8017096263292003</v>
      </c>
      <c r="D21" s="162">
        <f t="shared" si="1"/>
        <v>1.0045924788488443</v>
      </c>
      <c r="E21" s="160">
        <v>320890316</v>
      </c>
      <c r="F21" s="161">
        <f t="shared" si="7"/>
        <v>2.5796957122979363</v>
      </c>
      <c r="G21" s="162">
        <f t="shared" si="2"/>
        <v>0.94318475104344257</v>
      </c>
      <c r="H21" s="163">
        <f t="shared" si="8"/>
        <v>19291562</v>
      </c>
      <c r="I21" s="164">
        <f t="shared" si="9"/>
        <v>6.3964329242553788</v>
      </c>
      <c r="J21" s="160">
        <v>320808533</v>
      </c>
      <c r="K21" s="161">
        <f t="shared" si="3"/>
        <v>2.6539022359987836</v>
      </c>
      <c r="L21" s="162">
        <f t="shared" si="4"/>
        <v>0.88829719784023264</v>
      </c>
      <c r="M21" s="160">
        <v>369537574</v>
      </c>
      <c r="N21" s="161">
        <f t="shared" si="5"/>
        <v>2.9984127093750432</v>
      </c>
      <c r="O21" s="162">
        <f t="shared" si="6"/>
        <v>0.97162352167854227</v>
      </c>
      <c r="P21" s="119"/>
      <c r="Q21" s="119"/>
    </row>
    <row r="22" spans="1:17" s="16" customFormat="1" ht="31">
      <c r="A22" s="166" t="s">
        <v>101</v>
      </c>
      <c r="B22" s="160">
        <v>109879644</v>
      </c>
      <c r="C22" s="161">
        <f t="shared" si="0"/>
        <v>1.0207298679106134</v>
      </c>
      <c r="D22" s="162">
        <f t="shared" si="1"/>
        <v>0.36599708213976417</v>
      </c>
      <c r="E22" s="160">
        <v>162542387</v>
      </c>
      <c r="F22" s="161">
        <f t="shared" si="7"/>
        <v>1.30670786216737</v>
      </c>
      <c r="G22" s="162">
        <f t="shared" si="2"/>
        <v>0.47775670742460763</v>
      </c>
      <c r="H22" s="163">
        <f t="shared" si="8"/>
        <v>52662743</v>
      </c>
      <c r="I22" s="164">
        <f t="shared" si="9"/>
        <v>47.927660741237929</v>
      </c>
      <c r="J22" s="160">
        <v>88101175</v>
      </c>
      <c r="K22" s="161">
        <f t="shared" si="3"/>
        <v>0.72882071789100489</v>
      </c>
      <c r="L22" s="162">
        <f t="shared" si="4"/>
        <v>0.24394621348470164</v>
      </c>
      <c r="M22" s="160">
        <v>63280999</v>
      </c>
      <c r="N22" s="161">
        <f t="shared" si="5"/>
        <v>0.51345942879288753</v>
      </c>
      <c r="O22" s="162">
        <f t="shared" si="6"/>
        <v>0.16638445297504798</v>
      </c>
      <c r="P22" s="119"/>
      <c r="Q22" s="119"/>
    </row>
    <row r="23" spans="1:17" s="16" customFormat="1">
      <c r="A23" s="165" t="s">
        <v>102</v>
      </c>
      <c r="B23" s="160">
        <v>188269008</v>
      </c>
      <c r="C23" s="161">
        <f t="shared" si="0"/>
        <v>1.7489299443625994</v>
      </c>
      <c r="D23" s="162">
        <f t="shared" si="1"/>
        <v>0.6271034841116514</v>
      </c>
      <c r="E23" s="160">
        <v>214868540</v>
      </c>
      <c r="F23" s="161">
        <f t="shared" si="7"/>
        <v>1.7273673392677813</v>
      </c>
      <c r="G23" s="162">
        <f t="shared" si="2"/>
        <v>0.63155763917465169</v>
      </c>
      <c r="H23" s="163">
        <f t="shared" si="8"/>
        <v>26599532</v>
      </c>
      <c r="I23" s="164">
        <f t="shared" si="9"/>
        <v>14.128470895220318</v>
      </c>
      <c r="J23" s="160">
        <v>197816455</v>
      </c>
      <c r="K23" s="161">
        <f t="shared" si="3"/>
        <v>1.6364450388289788</v>
      </c>
      <c r="L23" s="162">
        <f t="shared" si="4"/>
        <v>0.54774042641561682</v>
      </c>
      <c r="M23" s="160">
        <v>196431771</v>
      </c>
      <c r="N23" s="161">
        <f t="shared" si="5"/>
        <v>1.5938393282071177</v>
      </c>
      <c r="O23" s="162">
        <f t="shared" si="6"/>
        <v>0.51647719348986409</v>
      </c>
      <c r="P23" s="119"/>
      <c r="Q23" s="119"/>
    </row>
    <row r="24" spans="1:17" s="16" customFormat="1">
      <c r="A24" s="165" t="s">
        <v>103</v>
      </c>
      <c r="B24" s="160">
        <v>7054513</v>
      </c>
      <c r="C24" s="161">
        <f t="shared" si="0"/>
        <v>6.5533085661104842E-2</v>
      </c>
      <c r="D24" s="162">
        <f t="shared" si="1"/>
        <v>2.3497811604823129E-2</v>
      </c>
      <c r="E24" s="160">
        <v>7482977</v>
      </c>
      <c r="F24" s="161">
        <f t="shared" si="7"/>
        <v>6.0157015402496822E-2</v>
      </c>
      <c r="G24" s="162">
        <f t="shared" si="2"/>
        <v>2.199452413144436E-2</v>
      </c>
      <c r="H24" s="163">
        <f t="shared" si="8"/>
        <v>428464</v>
      </c>
      <c r="I24" s="164">
        <f t="shared" si="9"/>
        <v>6.0736155706283341</v>
      </c>
      <c r="J24" s="160">
        <v>7406477</v>
      </c>
      <c r="K24" s="161">
        <f t="shared" si="3"/>
        <v>6.1270396043903115E-2</v>
      </c>
      <c r="L24" s="162">
        <f t="shared" si="4"/>
        <v>2.0508035442336977E-2</v>
      </c>
      <c r="M24" s="160">
        <v>7406477</v>
      </c>
      <c r="N24" s="161">
        <f t="shared" si="5"/>
        <v>6.0095850411395355E-2</v>
      </c>
      <c r="O24" s="162">
        <f t="shared" si="6"/>
        <v>1.9473817474298636E-2</v>
      </c>
      <c r="P24" s="119"/>
      <c r="Q24" s="119"/>
    </row>
    <row r="25" spans="1:17" s="16" customFormat="1">
      <c r="A25" s="159" t="s">
        <v>104</v>
      </c>
      <c r="B25" s="160">
        <v>2051090</v>
      </c>
      <c r="C25" s="161">
        <f t="shared" si="0"/>
        <v>1.9053654967909978E-2</v>
      </c>
      <c r="D25" s="162">
        <f t="shared" si="1"/>
        <v>6.8319565651855305E-3</v>
      </c>
      <c r="E25" s="160">
        <v>1837346</v>
      </c>
      <c r="F25" s="161">
        <f t="shared" si="7"/>
        <v>1.4770759234154524E-2</v>
      </c>
      <c r="G25" s="162">
        <f t="shared" si="2"/>
        <v>5.4004644053847516E-3</v>
      </c>
      <c r="H25" s="163">
        <f t="shared" si="8"/>
        <v>-213744</v>
      </c>
      <c r="I25" s="164">
        <f t="shared" si="9"/>
        <v>-10.420995665719204</v>
      </c>
      <c r="J25" s="160">
        <v>1852664</v>
      </c>
      <c r="K25" s="161">
        <f t="shared" si="3"/>
        <v>1.5326241749793017E-2</v>
      </c>
      <c r="L25" s="162">
        <f t="shared" si="4"/>
        <v>5.1299017028935351E-3</v>
      </c>
      <c r="M25" s="160">
        <v>1852667</v>
      </c>
      <c r="N25" s="161">
        <f t="shared" si="5"/>
        <v>1.5032464003348503E-2</v>
      </c>
      <c r="O25" s="162">
        <f t="shared" si="6"/>
        <v>4.8712092130518241E-3</v>
      </c>
      <c r="P25" s="119"/>
      <c r="Q25" s="119"/>
    </row>
    <row r="26" spans="1:17" s="16" customFormat="1">
      <c r="A26" s="165" t="s">
        <v>105</v>
      </c>
      <c r="B26" s="160">
        <v>6749474</v>
      </c>
      <c r="C26" s="161">
        <f t="shared" si="0"/>
        <v>6.2699417778293132E-2</v>
      </c>
      <c r="D26" s="162">
        <f t="shared" si="1"/>
        <v>2.2481760042635399E-2</v>
      </c>
      <c r="E26" s="160">
        <v>7614020</v>
      </c>
      <c r="F26" s="161">
        <f t="shared" si="7"/>
        <v>6.1210493953799246E-2</v>
      </c>
      <c r="G26" s="162">
        <f t="shared" si="2"/>
        <v>2.2379695491152783E-2</v>
      </c>
      <c r="H26" s="163">
        <f t="shared" si="8"/>
        <v>864546</v>
      </c>
      <c r="I26" s="164">
        <f t="shared" si="9"/>
        <v>12.809087048857435</v>
      </c>
      <c r="J26" s="160">
        <v>7306714</v>
      </c>
      <c r="K26" s="161">
        <f t="shared" si="3"/>
        <v>6.0445102382621532E-2</v>
      </c>
      <c r="L26" s="162">
        <f t="shared" si="4"/>
        <v>2.0231798421708431E-2</v>
      </c>
      <c r="M26" s="160">
        <v>7264214</v>
      </c>
      <c r="N26" s="161">
        <f t="shared" si="5"/>
        <v>5.8941534267960859E-2</v>
      </c>
      <c r="O26" s="162">
        <f t="shared" si="6"/>
        <v>1.9099765992690559E-2</v>
      </c>
      <c r="P26" s="119"/>
      <c r="Q26" s="119"/>
    </row>
    <row r="27" spans="1:17" s="16" customFormat="1">
      <c r="A27" s="165" t="s">
        <v>106</v>
      </c>
      <c r="B27" s="160">
        <v>1405744260</v>
      </c>
      <c r="C27" s="161">
        <f t="shared" si="0"/>
        <v>13.058698595946513</v>
      </c>
      <c r="D27" s="162">
        <f t="shared" si="1"/>
        <v>4.6823804543334884</v>
      </c>
      <c r="E27" s="160">
        <v>1505526066</v>
      </c>
      <c r="F27" s="161">
        <f t="shared" si="7"/>
        <v>12.103198331522661</v>
      </c>
      <c r="G27" s="162">
        <f t="shared" si="2"/>
        <v>4.4251545059079422</v>
      </c>
      <c r="H27" s="163">
        <f t="shared" si="8"/>
        <v>99781806</v>
      </c>
      <c r="I27" s="164">
        <f t="shared" si="9"/>
        <v>7.0981478522985384</v>
      </c>
      <c r="J27" s="160">
        <v>1480321219</v>
      </c>
      <c r="K27" s="161">
        <f t="shared" si="3"/>
        <v>12.246020255017797</v>
      </c>
      <c r="L27" s="162">
        <f t="shared" si="4"/>
        <v>4.0989096469610962</v>
      </c>
      <c r="M27" s="160">
        <v>1471703560</v>
      </c>
      <c r="N27" s="161">
        <f t="shared" si="5"/>
        <v>11.941342286174386</v>
      </c>
      <c r="O27" s="162">
        <f t="shared" si="6"/>
        <v>3.8695437120395444</v>
      </c>
      <c r="P27" s="119"/>
      <c r="Q27" s="119"/>
    </row>
    <row r="28" spans="1:17" s="16" customFormat="1">
      <c r="A28" s="165" t="s">
        <v>107</v>
      </c>
      <c r="B28" s="160">
        <v>3608844</v>
      </c>
      <c r="C28" s="161">
        <f t="shared" si="0"/>
        <v>3.3524452076219041E-2</v>
      </c>
      <c r="D28" s="162">
        <f t="shared" si="1"/>
        <v>1.2020664845779761E-2</v>
      </c>
      <c r="E28" s="160">
        <v>3227610</v>
      </c>
      <c r="F28" s="161">
        <f t="shared" si="7"/>
        <v>2.5947344817878335E-2</v>
      </c>
      <c r="G28" s="162">
        <f t="shared" si="2"/>
        <v>9.4868320498500969E-3</v>
      </c>
      <c r="H28" s="163">
        <f t="shared" si="8"/>
        <v>-381234</v>
      </c>
      <c r="I28" s="164">
        <f t="shared" si="9"/>
        <v>-10.563881398032166</v>
      </c>
      <c r="J28" s="160">
        <v>3022584</v>
      </c>
      <c r="K28" s="161">
        <f t="shared" si="3"/>
        <v>2.5004454716589932E-2</v>
      </c>
      <c r="L28" s="162">
        <f t="shared" si="4"/>
        <v>8.369331302782777E-3</v>
      </c>
      <c r="M28" s="160">
        <v>3022584</v>
      </c>
      <c r="N28" s="161">
        <f t="shared" si="5"/>
        <v>2.4525122527198427E-2</v>
      </c>
      <c r="O28" s="162">
        <f t="shared" si="6"/>
        <v>7.9472668472116322E-3</v>
      </c>
      <c r="P28" s="119"/>
      <c r="Q28" s="119"/>
    </row>
    <row r="29" spans="1:17" s="16" customFormat="1">
      <c r="A29" s="165" t="s">
        <v>108</v>
      </c>
      <c r="B29" s="160">
        <v>38468268</v>
      </c>
      <c r="C29" s="161">
        <f t="shared" si="0"/>
        <v>0.35735199610211765</v>
      </c>
      <c r="D29" s="162">
        <f t="shared" si="1"/>
        <v>0.12813359536340019</v>
      </c>
      <c r="E29" s="160">
        <v>40409383</v>
      </c>
      <c r="F29" s="161">
        <f t="shared" si="7"/>
        <v>0.32485839199243738</v>
      </c>
      <c r="G29" s="162">
        <f t="shared" si="2"/>
        <v>0.11877427252953972</v>
      </c>
      <c r="H29" s="163">
        <f t="shared" si="8"/>
        <v>1941115</v>
      </c>
      <c r="I29" s="164">
        <f t="shared" si="9"/>
        <v>5.0460161086534896</v>
      </c>
      <c r="J29" s="160">
        <v>41007025</v>
      </c>
      <c r="K29" s="161">
        <f t="shared" si="3"/>
        <v>0.33923235869526586</v>
      </c>
      <c r="L29" s="162">
        <f t="shared" si="4"/>
        <v>0.11354568738751211</v>
      </c>
      <c r="M29" s="160">
        <v>41237285</v>
      </c>
      <c r="N29" s="161">
        <f t="shared" si="5"/>
        <v>0.33459763808516219</v>
      </c>
      <c r="O29" s="162">
        <f t="shared" si="6"/>
        <v>0.10842501248915418</v>
      </c>
      <c r="P29" s="119"/>
      <c r="Q29" s="119"/>
    </row>
    <row r="30" spans="1:17" s="16" customFormat="1">
      <c r="A30" s="165" t="s">
        <v>109</v>
      </c>
      <c r="B30" s="160">
        <v>1820194</v>
      </c>
      <c r="C30" s="161">
        <f t="shared" si="0"/>
        <v>1.69087404505214E-2</v>
      </c>
      <c r="D30" s="162">
        <f t="shared" si="1"/>
        <v>6.0628672306974885E-3</v>
      </c>
      <c r="E30" s="160">
        <v>8057057</v>
      </c>
      <c r="F30" s="161">
        <f t="shared" si="7"/>
        <v>6.4772149112284433E-2</v>
      </c>
      <c r="G30" s="162">
        <f t="shared" si="2"/>
        <v>2.3681902886367644E-2</v>
      </c>
      <c r="H30" s="163">
        <f t="shared" si="8"/>
        <v>6236863</v>
      </c>
      <c r="I30" s="164">
        <f t="shared" si="9"/>
        <v>342.64825617489123</v>
      </c>
      <c r="J30" s="160">
        <v>1140497</v>
      </c>
      <c r="K30" s="161">
        <f t="shared" si="3"/>
        <v>9.4348099476827332E-3</v>
      </c>
      <c r="L30" s="162">
        <f t="shared" si="4"/>
        <v>3.1579592966911253E-3</v>
      </c>
      <c r="M30" s="160">
        <v>5408914</v>
      </c>
      <c r="N30" s="161">
        <f t="shared" si="5"/>
        <v>4.3887706210672381E-2</v>
      </c>
      <c r="O30" s="162">
        <f t="shared" si="6"/>
        <v>1.4221633844293115E-2</v>
      </c>
      <c r="P30" s="119"/>
      <c r="Q30" s="119"/>
    </row>
    <row r="31" spans="1:17" s="16" customFormat="1">
      <c r="A31" s="165" t="s">
        <v>110</v>
      </c>
      <c r="B31" s="160">
        <v>81355</v>
      </c>
      <c r="C31" s="161">
        <f t="shared" si="0"/>
        <v>7.5574943074868304E-4</v>
      </c>
      <c r="D31" s="162">
        <f t="shared" si="1"/>
        <v>2.7098461128505761E-4</v>
      </c>
      <c r="E31" s="160"/>
      <c r="F31" s="161">
        <f t="shared" si="7"/>
        <v>0</v>
      </c>
      <c r="G31" s="162">
        <f t="shared" si="2"/>
        <v>0</v>
      </c>
      <c r="H31" s="163">
        <f t="shared" si="8"/>
        <v>-81355</v>
      </c>
      <c r="I31" s="164">
        <f t="shared" si="9"/>
        <v>-100</v>
      </c>
      <c r="J31" s="160"/>
      <c r="K31" s="161">
        <f t="shared" si="3"/>
        <v>0</v>
      </c>
      <c r="L31" s="162">
        <f t="shared" si="4"/>
        <v>0</v>
      </c>
      <c r="M31" s="160"/>
      <c r="N31" s="161">
        <f t="shared" si="5"/>
        <v>0</v>
      </c>
      <c r="O31" s="162">
        <f t="shared" si="6"/>
        <v>0</v>
      </c>
      <c r="P31" s="119"/>
      <c r="Q31" s="119"/>
    </row>
    <row r="32" spans="1:17" s="16" customFormat="1" ht="31">
      <c r="A32" s="165" t="s">
        <v>178</v>
      </c>
      <c r="B32" s="160"/>
      <c r="C32" s="161">
        <f t="shared" ref="C32" si="10">B32/$B$37*100</f>
        <v>0</v>
      </c>
      <c r="D32" s="162">
        <f t="shared" ref="D32" si="11">B32/$B$39/1000000*100</f>
        <v>0</v>
      </c>
      <c r="E32" s="160">
        <v>37751774</v>
      </c>
      <c r="F32" s="161">
        <f t="shared" ref="F32" si="12">E32/$E$37*100</f>
        <v>0.30349338906020679</v>
      </c>
      <c r="G32" s="162">
        <f t="shared" ref="G32" si="13">E32/$E$39/1000000*100</f>
        <v>0.1109628299335724</v>
      </c>
      <c r="H32" s="163">
        <f t="shared" si="8"/>
        <v>37751774</v>
      </c>
      <c r="I32" s="377" t="s">
        <v>122</v>
      </c>
      <c r="J32" s="160">
        <v>37672924</v>
      </c>
      <c r="K32" s="161">
        <f t="shared" ref="K32" si="14">J32/$J$37*100</f>
        <v>0.31165086634466871</v>
      </c>
      <c r="L32" s="162">
        <f t="shared" ref="L32" si="15">J32/$J$39/1000000*100</f>
        <v>0.10431378651529835</v>
      </c>
      <c r="M32" s="160">
        <v>37140074</v>
      </c>
      <c r="N32" s="161">
        <f t="shared" ref="N32" si="16">M32/$M$37*100</f>
        <v>0.30135303618335063</v>
      </c>
      <c r="O32" s="162">
        <f t="shared" ref="O32" si="17">M32/$M$39/1000000*100</f>
        <v>9.7652233586622145E-2</v>
      </c>
      <c r="P32" s="119"/>
      <c r="Q32" s="119"/>
    </row>
    <row r="33" spans="1:17" s="16" customFormat="1">
      <c r="A33" s="159" t="s">
        <v>179</v>
      </c>
      <c r="B33" s="160">
        <v>39874332</v>
      </c>
      <c r="C33" s="161">
        <f t="shared" si="0"/>
        <v>0.37041366493127648</v>
      </c>
      <c r="D33" s="162">
        <f t="shared" si="1"/>
        <v>0.13281704083671972</v>
      </c>
      <c r="E33" s="160">
        <v>3737708</v>
      </c>
      <c r="F33" s="161">
        <f t="shared" si="7"/>
        <v>3.004811557299128E-2</v>
      </c>
      <c r="G33" s="162">
        <f t="shared" si="2"/>
        <v>1.0986150138145905E-2</v>
      </c>
      <c r="H33" s="163">
        <f t="shared" si="8"/>
        <v>-36136624</v>
      </c>
      <c r="I33" s="164">
        <f t="shared" si="9"/>
        <v>-90.626280585716145</v>
      </c>
      <c r="J33" s="160">
        <v>3703700</v>
      </c>
      <c r="K33" s="161">
        <f t="shared" si="3"/>
        <v>3.0639015800333135E-2</v>
      </c>
      <c r="L33" s="162">
        <f t="shared" si="4"/>
        <v>1.0255295583552541E-2</v>
      </c>
      <c r="M33" s="160">
        <v>3703700</v>
      </c>
      <c r="N33" s="161">
        <f t="shared" si="5"/>
        <v>3.0051669797757419E-2</v>
      </c>
      <c r="O33" s="162">
        <f t="shared" si="6"/>
        <v>9.7381221570741194E-3</v>
      </c>
      <c r="P33" s="119"/>
      <c r="Q33" s="119"/>
    </row>
    <row r="34" spans="1:17" s="16" customFormat="1">
      <c r="A34" s="159" t="s">
        <v>111</v>
      </c>
      <c r="B34" s="160">
        <v>405086146</v>
      </c>
      <c r="C34" s="161">
        <f t="shared" si="0"/>
        <v>3.7630584997071836</v>
      </c>
      <c r="D34" s="162">
        <f t="shared" si="1"/>
        <v>1.3492976683765239</v>
      </c>
      <c r="E34" s="160">
        <v>431590494</v>
      </c>
      <c r="F34" s="161">
        <f t="shared" si="7"/>
        <v>3.4696346113490941</v>
      </c>
      <c r="G34" s="162">
        <f t="shared" si="2"/>
        <v>1.2685629710187525</v>
      </c>
      <c r="H34" s="163">
        <f t="shared" si="8"/>
        <v>26504348</v>
      </c>
      <c r="I34" s="164">
        <f t="shared" si="9"/>
        <v>6.5428917433280986</v>
      </c>
      <c r="J34" s="160">
        <v>452491428</v>
      </c>
      <c r="K34" s="161">
        <f t="shared" si="3"/>
        <v>3.7432545864965592</v>
      </c>
      <c r="L34" s="162">
        <f t="shared" si="4"/>
        <v>1.2529182555724767</v>
      </c>
      <c r="M34" s="160">
        <v>452491428</v>
      </c>
      <c r="N34" s="161">
        <f t="shared" si="5"/>
        <v>3.6714968762512421</v>
      </c>
      <c r="O34" s="162">
        <f t="shared" si="6"/>
        <v>1.1897337259748115</v>
      </c>
      <c r="P34" s="119"/>
      <c r="Q34" s="119"/>
    </row>
    <row r="35" spans="1:17" s="16" customFormat="1">
      <c r="A35" s="166" t="s">
        <v>112</v>
      </c>
      <c r="B35" s="160">
        <v>199345789</v>
      </c>
      <c r="C35" s="161">
        <f t="shared" si="0"/>
        <v>1.8518279953155563</v>
      </c>
      <c r="D35" s="162">
        <f t="shared" si="1"/>
        <v>0.66399903071081212</v>
      </c>
      <c r="E35" s="160">
        <v>188059821</v>
      </c>
      <c r="F35" s="161">
        <f t="shared" si="7"/>
        <v>1.5118471630325465</v>
      </c>
      <c r="G35" s="162">
        <f t="shared" si="2"/>
        <v>0.55275945270707194</v>
      </c>
      <c r="H35" s="163">
        <f t="shared" si="8"/>
        <v>-11285968</v>
      </c>
      <c r="I35" s="164">
        <f t="shared" si="9"/>
        <v>-5.661503087983462</v>
      </c>
      <c r="J35" s="160">
        <v>146523043</v>
      </c>
      <c r="K35" s="161">
        <f t="shared" si="3"/>
        <v>1.2121181061073769</v>
      </c>
      <c r="L35" s="162">
        <f t="shared" si="4"/>
        <v>0.40571242696940335</v>
      </c>
      <c r="M35" s="160">
        <v>64025543</v>
      </c>
      <c r="N35" s="161">
        <f t="shared" si="5"/>
        <v>0.51950062825232035</v>
      </c>
      <c r="O35" s="162">
        <f t="shared" si="6"/>
        <v>0.16834207924696973</v>
      </c>
      <c r="P35" s="119"/>
      <c r="Q35" s="119"/>
    </row>
    <row r="36" spans="1:17" s="16" customFormat="1" ht="31">
      <c r="A36" s="238" t="s">
        <v>113</v>
      </c>
      <c r="B36" s="167">
        <v>634118185</v>
      </c>
      <c r="C36" s="168">
        <f t="shared" si="0"/>
        <v>5.8906577019376574</v>
      </c>
      <c r="D36" s="169">
        <f t="shared" si="1"/>
        <v>2.1121783525414695</v>
      </c>
      <c r="E36" s="167">
        <v>871987879</v>
      </c>
      <c r="F36" s="168">
        <f t="shared" si="7"/>
        <v>7.0100694239463159</v>
      </c>
      <c r="G36" s="169">
        <f t="shared" si="2"/>
        <v>2.5630118129445654</v>
      </c>
      <c r="H36" s="170">
        <f t="shared" si="8"/>
        <v>237869694</v>
      </c>
      <c r="I36" s="171">
        <f t="shared" si="9"/>
        <v>37.511886526326322</v>
      </c>
      <c r="J36" s="167">
        <v>1606559391</v>
      </c>
      <c r="K36" s="168">
        <f t="shared" si="3"/>
        <v>13.290330902887002</v>
      </c>
      <c r="L36" s="169">
        <f t="shared" si="4"/>
        <v>4.4484546338086659</v>
      </c>
      <c r="M36" s="167">
        <v>1974895463</v>
      </c>
      <c r="N36" s="168">
        <f t="shared" si="5"/>
        <v>16.024220735795357</v>
      </c>
      <c r="O36" s="169">
        <f t="shared" si="6"/>
        <v>5.1925839744432469</v>
      </c>
      <c r="P36" s="119"/>
      <c r="Q36" s="119"/>
    </row>
    <row r="37" spans="1:17" s="16" customFormat="1">
      <c r="A37" s="172" t="s">
        <v>77</v>
      </c>
      <c r="B37" s="173">
        <f>SUM(B5:B36)</f>
        <v>10764811284</v>
      </c>
      <c r="C37" s="174">
        <f t="shared" si="0"/>
        <v>100</v>
      </c>
      <c r="D37" s="175">
        <f>B37/$B$39/1000000*100</f>
        <v>35.8564095796416</v>
      </c>
      <c r="E37" s="173">
        <f>SUM(E5:E36)</f>
        <v>12439076224</v>
      </c>
      <c r="F37" s="174">
        <f t="shared" si="7"/>
        <v>100</v>
      </c>
      <c r="G37" s="175">
        <f t="shared" si="2"/>
        <v>36.561860631356183</v>
      </c>
      <c r="H37" s="176">
        <f>E37-B37</f>
        <v>1674264940</v>
      </c>
      <c r="I37" s="177">
        <f>E37/B37*100-100</f>
        <v>15.553128576331858</v>
      </c>
      <c r="J37" s="173">
        <f>SUM(J5:J36)</f>
        <v>12088182023</v>
      </c>
      <c r="K37" s="174">
        <f t="shared" si="3"/>
        <v>100</v>
      </c>
      <c r="L37" s="175">
        <f t="shared" si="4"/>
        <v>33.471360994046798</v>
      </c>
      <c r="M37" s="173">
        <f>SUM(M5:M36)</f>
        <v>12324439956</v>
      </c>
      <c r="N37" s="174">
        <f t="shared" si="5"/>
        <v>100</v>
      </c>
      <c r="O37" s="175">
        <f t="shared" si="6"/>
        <v>32.404595893040252</v>
      </c>
    </row>
    <row r="38" spans="1:17">
      <c r="A38" s="178"/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</row>
    <row r="39" spans="1:17" s="15" customFormat="1">
      <c r="A39" s="234" t="s">
        <v>79</v>
      </c>
      <c r="B39" s="211">
        <v>30022</v>
      </c>
      <c r="C39" s="212"/>
      <c r="D39" s="212"/>
      <c r="E39" s="213">
        <v>34022</v>
      </c>
      <c r="F39" s="212"/>
      <c r="G39" s="212"/>
      <c r="H39" s="212"/>
      <c r="I39" s="212"/>
      <c r="J39" s="213">
        <v>36115</v>
      </c>
      <c r="K39" s="212"/>
      <c r="L39" s="212"/>
      <c r="M39" s="211">
        <v>38033</v>
      </c>
      <c r="N39" s="235"/>
      <c r="O39" s="235"/>
    </row>
    <row r="40" spans="1:17">
      <c r="A40" s="103"/>
      <c r="B40" s="125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</row>
    <row r="41" spans="1:17" s="124" customFormat="1">
      <c r="A41" s="122"/>
      <c r="B41" s="123"/>
      <c r="E41" s="123"/>
      <c r="J41" s="123"/>
      <c r="M41" s="123"/>
    </row>
    <row r="42" spans="1:17">
      <c r="B42" s="142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</row>
  </sheetData>
  <mergeCells count="1">
    <mergeCell ref="A2:I2"/>
  </mergeCells>
  <pageMargins left="0.39370078740157483" right="0.19685039370078741" top="0.6692913385826772" bottom="0.43307086614173229" header="0.39370078740157483" footer="0.19685039370078741"/>
  <pageSetup paperSize="9" scale="70" firstPageNumber="877" orientation="landscape" useFirstPageNumber="1" r:id="rId1"/>
  <headerFooter alignWithMargins="0">
    <oddHeader>&amp;C&amp;"Times New Roman,Regular"&amp;12&amp;P</oddHeader>
    <oddFooter>&amp;L&amp;F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O155"/>
  <sheetViews>
    <sheetView view="pageLayout" topLeftCell="A125" zoomScale="70" zoomScaleNormal="70" zoomScalePageLayoutView="70" workbookViewId="0">
      <selection activeCell="R12" sqref="R12"/>
    </sheetView>
  </sheetViews>
  <sheetFormatPr defaultColWidth="9.1796875" defaultRowHeight="15.5"/>
  <cols>
    <col min="1" max="1" width="61" style="18" customWidth="1"/>
    <col min="2" max="2" width="15.54296875" style="115" bestFit="1" customWidth="1"/>
    <col min="3" max="3" width="7.1796875" style="17" hidden="1" customWidth="1"/>
    <col min="4" max="4" width="9.453125" style="118" bestFit="1" customWidth="1"/>
    <col min="5" max="5" width="21" style="17" customWidth="1"/>
    <col min="6" max="6" width="7" style="17" hidden="1" customWidth="1"/>
    <col min="7" max="7" width="8.26953125" style="118" customWidth="1"/>
    <col min="8" max="8" width="17.81640625" style="104" customWidth="1"/>
    <col min="9" max="9" width="12.54296875" style="118" customWidth="1"/>
    <col min="10" max="10" width="18.7265625" style="17" customWidth="1"/>
    <col min="11" max="11" width="7" style="17" hidden="1" customWidth="1"/>
    <col min="12" max="12" width="8.1796875" style="104" customWidth="1"/>
    <col min="13" max="13" width="18.7265625" style="17" customWidth="1"/>
    <col min="14" max="14" width="7" style="17" hidden="1" customWidth="1"/>
    <col min="15" max="15" width="12" style="104" customWidth="1"/>
    <col min="16" max="16384" width="9.1796875" style="17"/>
  </cols>
  <sheetData>
    <row r="1" spans="1:15">
      <c r="A1" s="120"/>
      <c r="B1" s="120"/>
      <c r="C1" s="120"/>
      <c r="D1" s="120"/>
      <c r="E1" s="120"/>
      <c r="F1" s="120"/>
      <c r="G1" s="120"/>
      <c r="H1" s="120"/>
      <c r="I1" s="120"/>
      <c r="M1" s="117"/>
    </row>
    <row r="2" spans="1:15" ht="15.75" customHeight="1">
      <c r="A2" s="393" t="s">
        <v>60</v>
      </c>
      <c r="B2" s="393"/>
      <c r="C2" s="393"/>
      <c r="D2" s="393"/>
      <c r="E2" s="393"/>
      <c r="F2" s="393"/>
      <c r="G2" s="393"/>
      <c r="H2" s="393"/>
      <c r="I2" s="393"/>
      <c r="J2" s="239"/>
      <c r="K2" s="239"/>
      <c r="L2" s="240"/>
      <c r="M2" s="239"/>
      <c r="N2" s="239"/>
      <c r="O2" s="240"/>
    </row>
    <row r="3" spans="1:15" ht="65">
      <c r="A3" s="179" t="s">
        <v>5</v>
      </c>
      <c r="B3" s="126" t="s">
        <v>64</v>
      </c>
      <c r="C3" s="126" t="s">
        <v>0</v>
      </c>
      <c r="D3" s="126" t="s">
        <v>1</v>
      </c>
      <c r="E3" s="126" t="s">
        <v>141</v>
      </c>
      <c r="F3" s="126" t="s">
        <v>0</v>
      </c>
      <c r="G3" s="126" t="s">
        <v>1</v>
      </c>
      <c r="H3" s="126" t="s">
        <v>65</v>
      </c>
      <c r="I3" s="126" t="s">
        <v>66</v>
      </c>
      <c r="J3" s="126" t="s">
        <v>142</v>
      </c>
      <c r="K3" s="126" t="s">
        <v>0</v>
      </c>
      <c r="L3" s="126" t="s">
        <v>1</v>
      </c>
      <c r="M3" s="126" t="s">
        <v>143</v>
      </c>
      <c r="N3" s="143" t="s">
        <v>0</v>
      </c>
      <c r="O3" s="143" t="s">
        <v>1</v>
      </c>
    </row>
    <row r="4" spans="1:15">
      <c r="A4" s="241" t="s">
        <v>18</v>
      </c>
      <c r="B4" s="242">
        <v>5535264</v>
      </c>
      <c r="C4" s="243">
        <f>B4/$B$138*100</f>
        <v>8.7743605259052226E-2</v>
      </c>
      <c r="D4" s="244">
        <f t="shared" ref="D4:D67" si="0">B4/$B$155/1000000*100</f>
        <v>1.8437359269868763E-2</v>
      </c>
      <c r="E4" s="242">
        <v>6599419</v>
      </c>
      <c r="F4" s="243">
        <f>E4/$E$138*100</f>
        <v>8.9716953396258972E-2</v>
      </c>
      <c r="G4" s="244">
        <f t="shared" ref="G4:G67" si="1">E4/$E$155/1000000*100</f>
        <v>1.9397504555875612E-2</v>
      </c>
      <c r="H4" s="245">
        <f t="shared" ref="H4:H67" si="2">E4-B4</f>
        <v>1064155</v>
      </c>
      <c r="I4" s="246">
        <f t="shared" ref="I4:I67" si="3">E4/B4*100-100</f>
        <v>19.225008960728871</v>
      </c>
      <c r="J4" s="242">
        <v>5816369</v>
      </c>
      <c r="K4" s="243">
        <f>J4/$J$138*100</f>
        <v>8.6134953133345918E-2</v>
      </c>
      <c r="L4" s="244">
        <f t="shared" ref="L4:L67" si="4">J4/$J$155/1000000*100</f>
        <v>1.6105133600996815E-2</v>
      </c>
      <c r="M4" s="242">
        <v>5766369</v>
      </c>
      <c r="N4" s="243">
        <f>M4/$M$138*100</f>
        <v>8.5924223476207748E-2</v>
      </c>
      <c r="O4" s="244">
        <f t="shared" ref="O4:O67" si="5">M4/$M$155/1000000*100</f>
        <v>1.5161488707175349E-2</v>
      </c>
    </row>
    <row r="5" spans="1:15" s="33" customFormat="1" ht="13.5">
      <c r="A5" s="247" t="s">
        <v>15</v>
      </c>
      <c r="B5" s="180">
        <v>5535264</v>
      </c>
      <c r="C5" s="248">
        <f>B5/$B$138*100</f>
        <v>8.7743605259052226E-2</v>
      </c>
      <c r="D5" s="244">
        <f t="shared" si="0"/>
        <v>1.8437359269868763E-2</v>
      </c>
      <c r="E5" s="180">
        <v>6599419</v>
      </c>
      <c r="F5" s="243">
        <f>E5/$E$138*100</f>
        <v>8.9716953396258972E-2</v>
      </c>
      <c r="G5" s="244">
        <f t="shared" si="1"/>
        <v>1.9397504555875612E-2</v>
      </c>
      <c r="H5" s="245">
        <f t="shared" si="2"/>
        <v>1064155</v>
      </c>
      <c r="I5" s="246">
        <f t="shared" si="3"/>
        <v>19.225008960728871</v>
      </c>
      <c r="J5" s="180">
        <v>5816369</v>
      </c>
      <c r="K5" s="243">
        <f>J5/$J$138*100</f>
        <v>8.6134953133345918E-2</v>
      </c>
      <c r="L5" s="244">
        <f t="shared" si="4"/>
        <v>1.6105133600996815E-2</v>
      </c>
      <c r="M5" s="180">
        <v>5766369</v>
      </c>
      <c r="N5" s="243">
        <f>M5/$M$138*100</f>
        <v>8.5924223476207748E-2</v>
      </c>
      <c r="O5" s="244">
        <f t="shared" si="5"/>
        <v>1.5161488707175349E-2</v>
      </c>
    </row>
    <row r="6" spans="1:15">
      <c r="A6" s="181" t="s">
        <v>114</v>
      </c>
      <c r="B6" s="265">
        <v>20100</v>
      </c>
      <c r="C6" s="248"/>
      <c r="D6" s="244">
        <f t="shared" si="0"/>
        <v>6.6950902671374321E-5</v>
      </c>
      <c r="E6" s="265">
        <v>20100</v>
      </c>
      <c r="F6" s="243"/>
      <c r="G6" s="244">
        <f t="shared" si="1"/>
        <v>5.9079419199341602E-5</v>
      </c>
      <c r="H6" s="245">
        <f t="shared" si="2"/>
        <v>0</v>
      </c>
      <c r="I6" s="246">
        <f t="shared" si="3"/>
        <v>0</v>
      </c>
      <c r="J6" s="265">
        <v>20100</v>
      </c>
      <c r="K6" s="243"/>
      <c r="L6" s="244">
        <f t="shared" si="4"/>
        <v>5.5655544787484427E-5</v>
      </c>
      <c r="M6" s="265">
        <v>20100</v>
      </c>
      <c r="N6" s="243"/>
      <c r="O6" s="244">
        <f t="shared" si="5"/>
        <v>5.2848841795283043E-5</v>
      </c>
    </row>
    <row r="7" spans="1:15" s="33" customFormat="1" ht="13">
      <c r="A7" s="241" t="s">
        <v>19</v>
      </c>
      <c r="B7" s="242">
        <v>24383729</v>
      </c>
      <c r="C7" s="249">
        <f t="shared" ref="C7:C26" si="6">B7/$B$138*100</f>
        <v>0.38652470634096298</v>
      </c>
      <c r="D7" s="244">
        <f t="shared" si="0"/>
        <v>8.1219535673839188E-2</v>
      </c>
      <c r="E7" s="242">
        <v>25381186</v>
      </c>
      <c r="F7" s="243">
        <f>E7/$E$138*100</f>
        <v>0.3450489628713953</v>
      </c>
      <c r="G7" s="244">
        <f t="shared" si="1"/>
        <v>7.4602274998530366E-2</v>
      </c>
      <c r="H7" s="245">
        <f t="shared" si="2"/>
        <v>997457</v>
      </c>
      <c r="I7" s="246">
        <f t="shared" si="3"/>
        <v>4.0906663619826134</v>
      </c>
      <c r="J7" s="242">
        <v>25048795</v>
      </c>
      <c r="K7" s="243">
        <f t="shared" ref="K7:K43" si="7">J7/$J$138*100</f>
        <v>0.3709490892637296</v>
      </c>
      <c r="L7" s="244">
        <f t="shared" si="4"/>
        <v>6.935842447736397E-2</v>
      </c>
      <c r="M7" s="242">
        <v>23494081</v>
      </c>
      <c r="N7" s="243">
        <f>M7/$M$138*100</f>
        <v>0.35008350423154094</v>
      </c>
      <c r="O7" s="244">
        <f t="shared" si="5"/>
        <v>6.1772884074356472E-2</v>
      </c>
    </row>
    <row r="8" spans="1:15" s="33" customFormat="1" ht="13.5">
      <c r="A8" s="247" t="s">
        <v>15</v>
      </c>
      <c r="B8" s="180">
        <v>24383729</v>
      </c>
      <c r="C8" s="248">
        <f t="shared" si="6"/>
        <v>0.38652470634096298</v>
      </c>
      <c r="D8" s="244">
        <f t="shared" si="0"/>
        <v>8.1219535673839188E-2</v>
      </c>
      <c r="E8" s="180">
        <v>25381186</v>
      </c>
      <c r="F8" s="243">
        <v>0.43848111445500443</v>
      </c>
      <c r="G8" s="244">
        <f t="shared" si="1"/>
        <v>7.4602274998530366E-2</v>
      </c>
      <c r="H8" s="245">
        <f t="shared" si="2"/>
        <v>997457</v>
      </c>
      <c r="I8" s="246">
        <f t="shared" si="3"/>
        <v>4.0906663619826134</v>
      </c>
      <c r="J8" s="180">
        <v>25048795</v>
      </c>
      <c r="K8" s="243">
        <f t="shared" si="7"/>
        <v>0.3709490892637296</v>
      </c>
      <c r="L8" s="244">
        <f t="shared" si="4"/>
        <v>6.935842447736397E-2</v>
      </c>
      <c r="M8" s="180">
        <v>23494081</v>
      </c>
      <c r="N8" s="243">
        <v>0.34940414223695765</v>
      </c>
      <c r="O8" s="244">
        <f t="shared" si="5"/>
        <v>6.1772884074356472E-2</v>
      </c>
    </row>
    <row r="9" spans="1:15" s="33" customFormat="1" ht="13">
      <c r="A9" s="250" t="s">
        <v>3</v>
      </c>
      <c r="B9" s="251">
        <v>187</v>
      </c>
      <c r="C9" s="252">
        <f t="shared" si="6"/>
        <v>2.9642767144336323E-6</v>
      </c>
      <c r="D9" s="244">
        <f t="shared" si="0"/>
        <v>6.22876557191393E-7</v>
      </c>
      <c r="E9" s="251">
        <v>185</v>
      </c>
      <c r="F9" s="243">
        <f t="shared" ref="F9:F43" si="8">E9/$E$138*100</f>
        <v>2.5150147881666414E-6</v>
      </c>
      <c r="G9" s="244">
        <f t="shared" si="1"/>
        <v>5.437657986009054E-7</v>
      </c>
      <c r="H9" s="245">
        <f t="shared" si="2"/>
        <v>-2</v>
      </c>
      <c r="I9" s="246">
        <f t="shared" si="3"/>
        <v>-1.0695187165775479</v>
      </c>
      <c r="J9" s="251">
        <v>185</v>
      </c>
      <c r="K9" s="243">
        <f t="shared" si="7"/>
        <v>2.7396759610108977E-6</v>
      </c>
      <c r="L9" s="244">
        <f t="shared" si="4"/>
        <v>5.1225252665097606E-7</v>
      </c>
      <c r="M9" s="251">
        <v>185</v>
      </c>
      <c r="N9" s="243">
        <f t="shared" ref="N9:N24" si="9">M9/$M$138*100</f>
        <v>2.7566708518130619E-6</v>
      </c>
      <c r="O9" s="244">
        <f t="shared" si="5"/>
        <v>4.8641968816554038E-7</v>
      </c>
    </row>
    <row r="10" spans="1:15">
      <c r="A10" s="253" t="s">
        <v>115</v>
      </c>
      <c r="B10" s="242">
        <v>8529348</v>
      </c>
      <c r="C10" s="254">
        <f t="shared" si="6"/>
        <v>0.13520506773102178</v>
      </c>
      <c r="D10" s="244">
        <f t="shared" si="0"/>
        <v>2.841032576110852E-2</v>
      </c>
      <c r="E10" s="242">
        <v>9244953</v>
      </c>
      <c r="F10" s="161">
        <f t="shared" si="8"/>
        <v>0.12568212708597598</v>
      </c>
      <c r="G10" s="244">
        <f t="shared" si="1"/>
        <v>2.7173455411204514E-2</v>
      </c>
      <c r="H10" s="245">
        <f t="shared" si="2"/>
        <v>715605</v>
      </c>
      <c r="I10" s="246">
        <f t="shared" si="3"/>
        <v>8.3899144459810913</v>
      </c>
      <c r="J10" s="242">
        <v>7433584</v>
      </c>
      <c r="K10" s="161">
        <f t="shared" si="7"/>
        <v>0.11008438588624452</v>
      </c>
      <c r="L10" s="244">
        <f t="shared" si="4"/>
        <v>2.0583092897687942E-2</v>
      </c>
      <c r="M10" s="242">
        <v>7414338</v>
      </c>
      <c r="N10" s="161">
        <f t="shared" si="9"/>
        <v>0.11048048351399975</v>
      </c>
      <c r="O10" s="244">
        <f t="shared" si="5"/>
        <v>1.9494486367102253E-2</v>
      </c>
    </row>
    <row r="11" spans="1:15" s="33" customFormat="1" ht="13.5">
      <c r="A11" s="247" t="s">
        <v>15</v>
      </c>
      <c r="B11" s="255">
        <v>7016852</v>
      </c>
      <c r="C11" s="248">
        <f t="shared" si="6"/>
        <v>0.11122936359479713</v>
      </c>
      <c r="D11" s="244">
        <f t="shared" si="0"/>
        <v>2.3372366930917328E-2</v>
      </c>
      <c r="E11" s="255">
        <v>8273338</v>
      </c>
      <c r="F11" s="243">
        <f t="shared" si="8"/>
        <v>0.11247333739189742</v>
      </c>
      <c r="G11" s="244">
        <f t="shared" si="1"/>
        <v>2.4317612133325495E-2</v>
      </c>
      <c r="H11" s="245">
        <f t="shared" si="2"/>
        <v>1256486</v>
      </c>
      <c r="I11" s="246">
        <f t="shared" si="3"/>
        <v>17.906690920657866</v>
      </c>
      <c r="J11" s="255">
        <v>7258338</v>
      </c>
      <c r="K11" s="243">
        <f t="shared" si="7"/>
        <v>0.1074891574891455</v>
      </c>
      <c r="L11" s="244">
        <f t="shared" si="4"/>
        <v>2.0097848539388063E-2</v>
      </c>
      <c r="M11" s="255">
        <v>7258338</v>
      </c>
      <c r="N11" s="243">
        <f t="shared" si="9"/>
        <v>0.10815593944436279</v>
      </c>
      <c r="O11" s="244">
        <f t="shared" si="5"/>
        <v>1.9084316251676177E-2</v>
      </c>
    </row>
    <row r="12" spans="1:15" s="33" customFormat="1" ht="13.5">
      <c r="A12" s="256" t="s">
        <v>16</v>
      </c>
      <c r="B12" s="257">
        <v>1512496</v>
      </c>
      <c r="C12" s="258">
        <f t="shared" si="6"/>
        <v>2.397570413622466E-2</v>
      </c>
      <c r="D12" s="244">
        <f t="shared" si="0"/>
        <v>5.0379588301911931E-3</v>
      </c>
      <c r="E12" s="257">
        <v>971615</v>
      </c>
      <c r="F12" s="243">
        <f t="shared" si="8"/>
        <v>1.3208789694078548E-2</v>
      </c>
      <c r="G12" s="244">
        <f t="shared" si="1"/>
        <v>2.8558432778790195E-3</v>
      </c>
      <c r="H12" s="245">
        <f t="shared" si="2"/>
        <v>-540881</v>
      </c>
      <c r="I12" s="246">
        <f t="shared" si="3"/>
        <v>-35.760821846801576</v>
      </c>
      <c r="J12" s="257">
        <v>175246</v>
      </c>
      <c r="K12" s="243">
        <f t="shared" si="7"/>
        <v>2.5952283970990041E-3</v>
      </c>
      <c r="L12" s="244">
        <f t="shared" si="4"/>
        <v>4.8524435829987546E-4</v>
      </c>
      <c r="M12" s="257">
        <v>156000</v>
      </c>
      <c r="N12" s="243">
        <f t="shared" si="9"/>
        <v>2.3245440696369603E-3</v>
      </c>
      <c r="O12" s="244">
        <f t="shared" si="5"/>
        <v>4.1017011542607734E-4</v>
      </c>
    </row>
    <row r="13" spans="1:15" s="110" customFormat="1">
      <c r="A13" s="259" t="s">
        <v>116</v>
      </c>
      <c r="B13" s="242">
        <v>12495629</v>
      </c>
      <c r="C13" s="254">
        <f t="shared" si="6"/>
        <v>0.19807755121337761</v>
      </c>
      <c r="D13" s="244">
        <f t="shared" si="0"/>
        <v>4.1621574178935444E-2</v>
      </c>
      <c r="E13" s="242">
        <v>13988231</v>
      </c>
      <c r="F13" s="161">
        <f t="shared" si="8"/>
        <v>0.19016544770427596</v>
      </c>
      <c r="G13" s="244">
        <f t="shared" si="1"/>
        <v>4.1115251895832108E-2</v>
      </c>
      <c r="H13" s="245">
        <f t="shared" si="2"/>
        <v>1492602</v>
      </c>
      <c r="I13" s="246">
        <f t="shared" si="3"/>
        <v>11.944992925126058</v>
      </c>
      <c r="J13" s="242">
        <v>14575082</v>
      </c>
      <c r="K13" s="161">
        <f t="shared" si="7"/>
        <v>0.21584325289277104</v>
      </c>
      <c r="L13" s="244">
        <f t="shared" si="4"/>
        <v>4.0357419354838706E-2</v>
      </c>
      <c r="M13" s="242">
        <v>14570082</v>
      </c>
      <c r="N13" s="161">
        <f t="shared" si="9"/>
        <v>0.21710767761041169</v>
      </c>
      <c r="O13" s="244">
        <f t="shared" si="5"/>
        <v>3.8309052664791107E-2</v>
      </c>
    </row>
    <row r="14" spans="1:15">
      <c r="A14" s="247" t="s">
        <v>15</v>
      </c>
      <c r="B14" s="255">
        <v>12495629</v>
      </c>
      <c r="C14" s="248">
        <f t="shared" si="6"/>
        <v>0.19807755121337761</v>
      </c>
      <c r="D14" s="244">
        <f t="shared" si="0"/>
        <v>4.1621574178935444E-2</v>
      </c>
      <c r="E14" s="255">
        <v>13988231</v>
      </c>
      <c r="F14" s="243">
        <f t="shared" si="8"/>
        <v>0.19016544770427596</v>
      </c>
      <c r="G14" s="244">
        <f t="shared" si="1"/>
        <v>4.1115251895832108E-2</v>
      </c>
      <c r="H14" s="245">
        <f t="shared" si="2"/>
        <v>1492602</v>
      </c>
      <c r="I14" s="246">
        <f t="shared" si="3"/>
        <v>11.944992925126058</v>
      </c>
      <c r="J14" s="255">
        <v>14575082</v>
      </c>
      <c r="K14" s="243">
        <f t="shared" si="7"/>
        <v>0.21584325289277104</v>
      </c>
      <c r="L14" s="244">
        <f t="shared" si="4"/>
        <v>4.0357419354838706E-2</v>
      </c>
      <c r="M14" s="255">
        <v>14570082</v>
      </c>
      <c r="N14" s="243">
        <f t="shared" si="9"/>
        <v>0.21710767761041169</v>
      </c>
      <c r="O14" s="244">
        <f t="shared" si="5"/>
        <v>3.8309052664791107E-2</v>
      </c>
    </row>
    <row r="15" spans="1:15" s="33" customFormat="1" ht="13">
      <c r="A15" s="260" t="s">
        <v>22</v>
      </c>
      <c r="B15" s="242">
        <v>1781282</v>
      </c>
      <c r="C15" s="249">
        <f t="shared" si="6"/>
        <v>2.8236431841923901E-2</v>
      </c>
      <c r="D15" s="244">
        <f t="shared" si="0"/>
        <v>5.9332556125507967E-3</v>
      </c>
      <c r="E15" s="242">
        <v>1940670</v>
      </c>
      <c r="F15" s="243">
        <f t="shared" si="8"/>
        <v>2.6382777021358682E-2</v>
      </c>
      <c r="G15" s="244">
        <f t="shared" si="1"/>
        <v>5.7041620128152372E-3</v>
      </c>
      <c r="H15" s="245">
        <f t="shared" si="2"/>
        <v>159388</v>
      </c>
      <c r="I15" s="246">
        <f t="shared" si="3"/>
        <v>8.9479374967018259</v>
      </c>
      <c r="J15" s="242">
        <v>1940670</v>
      </c>
      <c r="K15" s="243">
        <f t="shared" si="7"/>
        <v>2.8739497012189294E-2</v>
      </c>
      <c r="L15" s="244">
        <f t="shared" si="4"/>
        <v>5.3735843832202678E-3</v>
      </c>
      <c r="M15" s="242">
        <v>1940670</v>
      </c>
      <c r="N15" s="243">
        <f t="shared" si="9"/>
        <v>2.8917775253989489E-2</v>
      </c>
      <c r="O15" s="244">
        <f t="shared" si="5"/>
        <v>5.1025951147687532E-3</v>
      </c>
    </row>
    <row r="16" spans="1:15" s="33" customFormat="1">
      <c r="A16" s="247" t="s">
        <v>15</v>
      </c>
      <c r="B16" s="255">
        <v>1777776</v>
      </c>
      <c r="C16" s="248">
        <f t="shared" si="6"/>
        <v>2.8180855616465057E-2</v>
      </c>
      <c r="D16" s="244">
        <f t="shared" si="0"/>
        <v>5.9215775098261274E-3</v>
      </c>
      <c r="E16" s="255">
        <v>1940670</v>
      </c>
      <c r="F16" s="161">
        <f t="shared" si="8"/>
        <v>2.6382777021358682E-2</v>
      </c>
      <c r="G16" s="244">
        <f t="shared" si="1"/>
        <v>5.7041620128152372E-3</v>
      </c>
      <c r="H16" s="245">
        <f t="shared" si="2"/>
        <v>162894</v>
      </c>
      <c r="I16" s="246">
        <f t="shared" si="3"/>
        <v>9.1627966627966657</v>
      </c>
      <c r="J16" s="255">
        <v>1940670</v>
      </c>
      <c r="K16" s="161">
        <f t="shared" si="7"/>
        <v>2.8739497012189294E-2</v>
      </c>
      <c r="L16" s="244">
        <f t="shared" si="4"/>
        <v>5.3735843832202678E-3</v>
      </c>
      <c r="M16" s="255">
        <v>1940670</v>
      </c>
      <c r="N16" s="161">
        <f t="shared" si="9"/>
        <v>2.8917775253989489E-2</v>
      </c>
      <c r="O16" s="244">
        <f t="shared" si="5"/>
        <v>5.1025951147687532E-3</v>
      </c>
    </row>
    <row r="17" spans="1:15">
      <c r="A17" s="256" t="s">
        <v>16</v>
      </c>
      <c r="B17" s="257">
        <v>3506</v>
      </c>
      <c r="C17" s="261">
        <f t="shared" si="6"/>
        <v>5.5576225458846611E-5</v>
      </c>
      <c r="D17" s="244">
        <f t="shared" si="0"/>
        <v>1.1678102724668577E-5</v>
      </c>
      <c r="E17" s="257"/>
      <c r="F17" s="243">
        <f t="shared" si="8"/>
        <v>0</v>
      </c>
      <c r="G17" s="244">
        <f t="shared" si="1"/>
        <v>0</v>
      </c>
      <c r="H17" s="245">
        <f t="shared" si="2"/>
        <v>-3506</v>
      </c>
      <c r="I17" s="246">
        <f t="shared" si="3"/>
        <v>-100</v>
      </c>
      <c r="J17" s="257"/>
      <c r="K17" s="243">
        <f t="shared" si="7"/>
        <v>0</v>
      </c>
      <c r="L17" s="244">
        <f t="shared" si="4"/>
        <v>0</v>
      </c>
      <c r="M17" s="257"/>
      <c r="N17" s="243">
        <f t="shared" si="9"/>
        <v>0</v>
      </c>
      <c r="O17" s="244">
        <f t="shared" si="5"/>
        <v>0</v>
      </c>
    </row>
    <row r="18" spans="1:15" s="33" customFormat="1" ht="13">
      <c r="A18" s="253" t="s">
        <v>23</v>
      </c>
      <c r="B18" s="242">
        <v>13052773</v>
      </c>
      <c r="C18" s="249">
        <f t="shared" si="6"/>
        <v>0.20690925701972207</v>
      </c>
      <c r="D18" s="244">
        <f t="shared" si="0"/>
        <v>4.34773599360469E-2</v>
      </c>
      <c r="E18" s="384">
        <f>E19+E20</f>
        <v>18721544</v>
      </c>
      <c r="F18" s="243">
        <f t="shared" si="8"/>
        <v>0.25451329739087813</v>
      </c>
      <c r="G18" s="244">
        <f t="shared" si="1"/>
        <v>5.5027758509199935E-2</v>
      </c>
      <c r="H18" s="245">
        <f t="shared" si="2"/>
        <v>5668771</v>
      </c>
      <c r="I18" s="246">
        <f t="shared" si="3"/>
        <v>43.429629857195863</v>
      </c>
      <c r="J18" s="242">
        <v>9168132</v>
      </c>
      <c r="K18" s="243">
        <f t="shared" si="7"/>
        <v>0.13577140998797171</v>
      </c>
      <c r="L18" s="244">
        <f t="shared" si="4"/>
        <v>2.5385939360376572E-2</v>
      </c>
      <c r="M18" s="242">
        <v>5976972</v>
      </c>
      <c r="N18" s="243">
        <f t="shared" si="9"/>
        <v>8.906240267298822E-2</v>
      </c>
      <c r="O18" s="244">
        <f t="shared" si="5"/>
        <v>1.5715226250887386E-2</v>
      </c>
    </row>
    <row r="19" spans="1:15" s="33" customFormat="1">
      <c r="A19" s="247" t="s">
        <v>15</v>
      </c>
      <c r="B19" s="255">
        <v>4858834</v>
      </c>
      <c r="C19" s="248">
        <f t="shared" si="6"/>
        <v>7.702100794384184E-2</v>
      </c>
      <c r="D19" s="244">
        <f t="shared" si="0"/>
        <v>1.6184244887082807E-2</v>
      </c>
      <c r="E19" s="255">
        <v>9837980</v>
      </c>
      <c r="F19" s="161">
        <f t="shared" si="8"/>
        <v>0.13374413613885219</v>
      </c>
      <c r="G19" s="244">
        <f t="shared" si="1"/>
        <v>2.8916524601728291E-2</v>
      </c>
      <c r="H19" s="245">
        <f t="shared" si="2"/>
        <v>4979146</v>
      </c>
      <c r="I19" s="246">
        <f t="shared" si="3"/>
        <v>102.47614962766787</v>
      </c>
      <c r="J19" s="255">
        <v>9058665</v>
      </c>
      <c r="K19" s="161">
        <f t="shared" si="7"/>
        <v>0.13415030669919342</v>
      </c>
      <c r="L19" s="244">
        <f t="shared" si="4"/>
        <v>2.5082832618025755E-2</v>
      </c>
      <c r="M19" s="255">
        <v>5976972</v>
      </c>
      <c r="N19" s="161">
        <f t="shared" si="9"/>
        <v>8.906240267298822E-2</v>
      </c>
      <c r="O19" s="244">
        <f t="shared" si="5"/>
        <v>1.5715226250887386E-2</v>
      </c>
    </row>
    <row r="20" spans="1:15">
      <c r="A20" s="256" t="s">
        <v>16</v>
      </c>
      <c r="B20" s="257">
        <v>8193939</v>
      </c>
      <c r="C20" s="258">
        <f t="shared" si="6"/>
        <v>0.12988824907588023</v>
      </c>
      <c r="D20" s="244">
        <f t="shared" si="0"/>
        <v>2.7293115048964089E-2</v>
      </c>
      <c r="E20" s="257">
        <v>8883564</v>
      </c>
      <c r="F20" s="243">
        <f t="shared" si="8"/>
        <v>0.12076916125202597</v>
      </c>
      <c r="G20" s="244">
        <f t="shared" si="1"/>
        <v>2.6111233907471637E-2</v>
      </c>
      <c r="H20" s="245">
        <f t="shared" si="2"/>
        <v>689625</v>
      </c>
      <c r="I20" s="246">
        <f t="shared" si="3"/>
        <v>8.4162818395401757</v>
      </c>
      <c r="J20" s="257">
        <v>109467</v>
      </c>
      <c r="K20" s="243">
        <f t="shared" si="7"/>
        <v>1.6211032887782702E-3</v>
      </c>
      <c r="L20" s="244">
        <f t="shared" si="4"/>
        <v>3.0310674235082375E-4</v>
      </c>
      <c r="M20" s="257"/>
      <c r="N20" s="243">
        <f t="shared" si="9"/>
        <v>0</v>
      </c>
      <c r="O20" s="244">
        <f t="shared" si="5"/>
        <v>0</v>
      </c>
    </row>
    <row r="21" spans="1:15" s="33" customFormat="1">
      <c r="A21" s="253" t="s">
        <v>24</v>
      </c>
      <c r="B21" s="242">
        <v>5599814</v>
      </c>
      <c r="C21" s="161">
        <f t="shared" si="6"/>
        <v>8.876683553668159E-2</v>
      </c>
      <c r="D21" s="244">
        <f t="shared" si="0"/>
        <v>1.8652368263273596E-2</v>
      </c>
      <c r="E21" s="242">
        <v>5627075</v>
      </c>
      <c r="F21" s="161">
        <f t="shared" si="8"/>
        <v>7.6498253184447584E-2</v>
      </c>
      <c r="G21" s="244">
        <f t="shared" si="1"/>
        <v>1.6539518546822642E-2</v>
      </c>
      <c r="H21" s="245">
        <f t="shared" si="2"/>
        <v>27261</v>
      </c>
      <c r="I21" s="246">
        <f t="shared" si="3"/>
        <v>0.48681974079853774</v>
      </c>
      <c r="J21" s="242">
        <v>5627075</v>
      </c>
      <c r="K21" s="161">
        <f t="shared" si="7"/>
        <v>8.3331687071921068E-2</v>
      </c>
      <c r="L21" s="244">
        <f t="shared" si="4"/>
        <v>1.5580991277862385E-2</v>
      </c>
      <c r="M21" s="242">
        <v>5673155</v>
      </c>
      <c r="N21" s="161">
        <f t="shared" si="9"/>
        <v>8.4535248790905571E-2</v>
      </c>
      <c r="O21" s="244">
        <f t="shared" si="5"/>
        <v>1.4916401546025818E-2</v>
      </c>
    </row>
    <row r="22" spans="1:15">
      <c r="A22" s="247" t="s">
        <v>15</v>
      </c>
      <c r="B22" s="255">
        <v>5599814</v>
      </c>
      <c r="C22" s="248">
        <f t="shared" si="6"/>
        <v>8.876683553668159E-2</v>
      </c>
      <c r="D22" s="244">
        <f t="shared" si="0"/>
        <v>1.8652368263273596E-2</v>
      </c>
      <c r="E22" s="255">
        <v>5627075</v>
      </c>
      <c r="F22" s="243">
        <f t="shared" si="8"/>
        <v>7.6498253184447584E-2</v>
      </c>
      <c r="G22" s="244">
        <f t="shared" si="1"/>
        <v>1.6539518546822642E-2</v>
      </c>
      <c r="H22" s="245">
        <f t="shared" si="2"/>
        <v>27261</v>
      </c>
      <c r="I22" s="246">
        <f t="shared" si="3"/>
        <v>0.48681974079853774</v>
      </c>
      <c r="J22" s="255">
        <v>5627075</v>
      </c>
      <c r="K22" s="243">
        <f t="shared" si="7"/>
        <v>8.3331687071921068E-2</v>
      </c>
      <c r="L22" s="244">
        <f t="shared" si="4"/>
        <v>1.5580991277862385E-2</v>
      </c>
      <c r="M22" s="255">
        <v>5673155</v>
      </c>
      <c r="N22" s="243">
        <f t="shared" si="9"/>
        <v>8.4535248790905571E-2</v>
      </c>
      <c r="O22" s="244">
        <f t="shared" si="5"/>
        <v>1.4916401546025818E-2</v>
      </c>
    </row>
    <row r="23" spans="1:15" s="33" customFormat="1" ht="13">
      <c r="A23" s="262" t="s">
        <v>25</v>
      </c>
      <c r="B23" s="242">
        <v>707818122</v>
      </c>
      <c r="C23" s="243">
        <f t="shared" si="6"/>
        <v>11.220153888228577</v>
      </c>
      <c r="D23" s="244">
        <f t="shared" si="0"/>
        <v>2.357664785823729</v>
      </c>
      <c r="E23" s="242">
        <f>E24+E27</f>
        <v>758348915</v>
      </c>
      <c r="F23" s="243">
        <f t="shared" si="8"/>
        <v>10.309506680081771</v>
      </c>
      <c r="G23" s="244">
        <f t="shared" si="1"/>
        <v>2.2289956939627298</v>
      </c>
      <c r="H23" s="245">
        <f t="shared" si="2"/>
        <v>50530793</v>
      </c>
      <c r="I23" s="246">
        <f t="shared" si="3"/>
        <v>7.138951579428479</v>
      </c>
      <c r="J23" s="242">
        <f>J24+J27</f>
        <v>747712062</v>
      </c>
      <c r="K23" s="243">
        <f t="shared" si="7"/>
        <v>11.072912227131297</v>
      </c>
      <c r="L23" s="244">
        <f t="shared" si="4"/>
        <v>2.0703642863076284</v>
      </c>
      <c r="M23" s="242">
        <f>M24+M27</f>
        <v>771200974</v>
      </c>
      <c r="N23" s="243">
        <f t="shared" si="9"/>
        <v>11.49160673467915</v>
      </c>
      <c r="O23" s="244">
        <f t="shared" si="5"/>
        <v>2.0277153366813034</v>
      </c>
    </row>
    <row r="24" spans="1:15" s="33" customFormat="1">
      <c r="A24" s="247" t="s">
        <v>15</v>
      </c>
      <c r="B24" s="255">
        <v>707216273</v>
      </c>
      <c r="C24" s="263">
        <f t="shared" si="6"/>
        <v>11.210613530066519</v>
      </c>
      <c r="D24" s="244">
        <f t="shared" si="0"/>
        <v>2.3556600925987605</v>
      </c>
      <c r="E24" s="255">
        <v>757752062</v>
      </c>
      <c r="F24" s="161">
        <f t="shared" si="8"/>
        <v>10.30139265780414</v>
      </c>
      <c r="G24" s="244">
        <f t="shared" si="1"/>
        <v>2.2272413791076366</v>
      </c>
      <c r="H24" s="245">
        <f t="shared" si="2"/>
        <v>50535789</v>
      </c>
      <c r="I24" s="246">
        <f t="shared" si="3"/>
        <v>7.1457333391987703</v>
      </c>
      <c r="J24" s="255">
        <v>747712062</v>
      </c>
      <c r="K24" s="161">
        <f t="shared" si="7"/>
        <v>11.072912227131297</v>
      </c>
      <c r="L24" s="244">
        <f t="shared" si="4"/>
        <v>2.0703642863076284</v>
      </c>
      <c r="M24" s="255">
        <v>771200974</v>
      </c>
      <c r="N24" s="161">
        <f t="shared" si="9"/>
        <v>11.49160673467915</v>
      </c>
      <c r="O24" s="244">
        <f t="shared" si="5"/>
        <v>2.0277153366813034</v>
      </c>
    </row>
    <row r="25" spans="1:15">
      <c r="A25" s="250" t="s">
        <v>3</v>
      </c>
      <c r="B25" s="251">
        <v>13985</v>
      </c>
      <c r="C25" s="252">
        <f t="shared" si="6"/>
        <v>2.2168668369708207E-4</v>
      </c>
      <c r="D25" s="244">
        <f t="shared" si="0"/>
        <v>4.6582506162147754E-5</v>
      </c>
      <c r="E25" s="251">
        <v>14015</v>
      </c>
      <c r="F25" s="243">
        <f t="shared" si="8"/>
        <v>1.9052936354678639E-4</v>
      </c>
      <c r="G25" s="244">
        <f t="shared" si="1"/>
        <v>4.1193933337252364E-5</v>
      </c>
      <c r="H25" s="245">
        <f t="shared" si="2"/>
        <v>30</v>
      </c>
      <c r="I25" s="246">
        <f t="shared" si="3"/>
        <v>0.2145155523775486</v>
      </c>
      <c r="J25" s="251">
        <v>14015</v>
      </c>
      <c r="K25" s="243">
        <f t="shared" si="7"/>
        <v>2.075489653706364E-4</v>
      </c>
      <c r="L25" s="244">
        <f t="shared" si="4"/>
        <v>3.8806590059532052E-5</v>
      </c>
      <c r="M25" s="251">
        <v>14015</v>
      </c>
      <c r="N25" s="243"/>
      <c r="O25" s="244">
        <f t="shared" si="5"/>
        <v>3.6849577998054325E-5</v>
      </c>
    </row>
    <row r="26" spans="1:15" s="33" customFormat="1" ht="13">
      <c r="A26" s="264" t="s">
        <v>114</v>
      </c>
      <c r="B26" s="265">
        <v>610655</v>
      </c>
      <c r="C26" s="266">
        <f t="shared" si="6"/>
        <v>9.679948647339412E-3</v>
      </c>
      <c r="D26" s="244">
        <f t="shared" si="0"/>
        <v>2.0340250482979148E-3</v>
      </c>
      <c r="E26" s="265">
        <v>4053155</v>
      </c>
      <c r="F26" s="266">
        <f t="shared" si="8"/>
        <v>5.5101323047197642E-2</v>
      </c>
      <c r="G26" s="244">
        <f t="shared" si="1"/>
        <v>1.1913335488801365E-2</v>
      </c>
      <c r="H26" s="245">
        <f t="shared" si="2"/>
        <v>3442500</v>
      </c>
      <c r="I26" s="246">
        <f t="shared" si="3"/>
        <v>563.73893606045965</v>
      </c>
      <c r="J26" s="265">
        <v>661865</v>
      </c>
      <c r="K26" s="266">
        <f t="shared" si="7"/>
        <v>9.8015979996458266E-3</v>
      </c>
      <c r="L26" s="244">
        <f t="shared" si="4"/>
        <v>1.8326595597397204E-3</v>
      </c>
      <c r="M26" s="265">
        <v>184125</v>
      </c>
      <c r="N26" s="266">
        <f>M26/$M$138*100</f>
        <v>2.7436325437301622E-3</v>
      </c>
      <c r="O26" s="244">
        <f t="shared" si="5"/>
        <v>4.8411905450529804E-4</v>
      </c>
    </row>
    <row r="27" spans="1:15" s="110" customFormat="1" ht="13.5">
      <c r="A27" s="256" t="s">
        <v>16</v>
      </c>
      <c r="B27" s="257">
        <v>601849</v>
      </c>
      <c r="C27" s="258"/>
      <c r="D27" s="244">
        <f t="shared" si="0"/>
        <v>2.0046932249683565E-3</v>
      </c>
      <c r="E27" s="257">
        <v>596853</v>
      </c>
      <c r="F27" s="243">
        <f t="shared" si="8"/>
        <v>8.1140222776304016E-3</v>
      </c>
      <c r="G27" s="244">
        <f t="shared" si="1"/>
        <v>1.7543148550937632E-3</v>
      </c>
      <c r="H27" s="245">
        <f t="shared" si="2"/>
        <v>-4996</v>
      </c>
      <c r="I27" s="246">
        <f t="shared" si="3"/>
        <v>-0.83010854882205365</v>
      </c>
      <c r="J27" s="257"/>
      <c r="K27" s="243">
        <f t="shared" si="7"/>
        <v>0</v>
      </c>
      <c r="L27" s="244">
        <f t="shared" si="4"/>
        <v>0</v>
      </c>
      <c r="M27" s="257"/>
      <c r="N27" s="243"/>
      <c r="O27" s="244">
        <f t="shared" si="5"/>
        <v>0</v>
      </c>
    </row>
    <row r="28" spans="1:15" s="33" customFormat="1">
      <c r="A28" s="262" t="s">
        <v>117</v>
      </c>
      <c r="B28" s="242">
        <v>71686235</v>
      </c>
      <c r="C28" s="161">
        <f>B28/$B$138*100</f>
        <v>1.1363520703524987</v>
      </c>
      <c r="D28" s="244">
        <f t="shared" si="0"/>
        <v>0.23877901205782426</v>
      </c>
      <c r="E28" s="242">
        <f>E29+E32</f>
        <v>73076863</v>
      </c>
      <c r="F28" s="161">
        <f t="shared" si="8"/>
        <v>0.99345616820447402</v>
      </c>
      <c r="G28" s="244">
        <f t="shared" si="1"/>
        <v>0.21479296631591324</v>
      </c>
      <c r="H28" s="245">
        <f t="shared" si="2"/>
        <v>1390628</v>
      </c>
      <c r="I28" s="246">
        <f t="shared" si="3"/>
        <v>1.93988148491826</v>
      </c>
      <c r="J28" s="242">
        <f>J29+J32</f>
        <v>72673118</v>
      </c>
      <c r="K28" s="161">
        <f t="shared" si="7"/>
        <v>1.0762205102503155</v>
      </c>
      <c r="L28" s="244">
        <f t="shared" si="4"/>
        <v>0.20122696386542988</v>
      </c>
      <c r="M28" s="242">
        <v>73090716</v>
      </c>
      <c r="N28" s="161">
        <f>M28/$M$138*100</f>
        <v>1.0891191693802518</v>
      </c>
      <c r="O28" s="244">
        <f t="shared" si="5"/>
        <v>0.19217709883522205</v>
      </c>
    </row>
    <row r="29" spans="1:15" s="33" customFormat="1" ht="13.5">
      <c r="A29" s="247" t="s">
        <v>15</v>
      </c>
      <c r="B29" s="255">
        <v>70726708</v>
      </c>
      <c r="C29" s="248">
        <f>B29/$B$138*100</f>
        <v>1.1211418909783257</v>
      </c>
      <c r="D29" s="244">
        <f t="shared" si="0"/>
        <v>0.23558293251615481</v>
      </c>
      <c r="E29" s="255">
        <v>72117336</v>
      </c>
      <c r="F29" s="243">
        <f t="shared" si="8"/>
        <v>0.98041171093612178</v>
      </c>
      <c r="G29" s="244">
        <f t="shared" si="1"/>
        <v>0.21197265298924226</v>
      </c>
      <c r="H29" s="245">
        <f t="shared" si="2"/>
        <v>1390628</v>
      </c>
      <c r="I29" s="246">
        <f t="shared" si="3"/>
        <v>1.9661992468248428</v>
      </c>
      <c r="J29" s="255">
        <v>71713591</v>
      </c>
      <c r="K29" s="243">
        <f t="shared" si="7"/>
        <v>1.0620108180565808</v>
      </c>
      <c r="L29" s="244">
        <f t="shared" si="4"/>
        <v>0.19857009829710648</v>
      </c>
      <c r="M29" s="255">
        <v>72131189</v>
      </c>
      <c r="N29" s="243">
        <f>M29/$M$138*100</f>
        <v>1.074821330934697</v>
      </c>
      <c r="O29" s="244">
        <f t="shared" si="5"/>
        <v>0.18965421870480897</v>
      </c>
    </row>
    <row r="30" spans="1:15">
      <c r="A30" s="267" t="s">
        <v>3</v>
      </c>
      <c r="B30" s="251">
        <v>18086</v>
      </c>
      <c r="C30" s="252">
        <f>B30/$B$138*100</f>
        <v>2.866946987018539E-4</v>
      </c>
      <c r="D30" s="244">
        <f t="shared" si="0"/>
        <v>6.024248884151622E-5</v>
      </c>
      <c r="E30" s="251">
        <v>17887</v>
      </c>
      <c r="F30" s="243">
        <f t="shared" si="8"/>
        <v>2.4316794332938766E-4</v>
      </c>
      <c r="G30" s="244">
        <f t="shared" si="1"/>
        <v>5.2574804538239959E-5</v>
      </c>
      <c r="H30" s="245">
        <f t="shared" si="2"/>
        <v>-199</v>
      </c>
      <c r="I30" s="246">
        <f t="shared" si="3"/>
        <v>-1.1002985734822488</v>
      </c>
      <c r="J30" s="251">
        <v>17887</v>
      </c>
      <c r="K30" s="243">
        <f t="shared" si="7"/>
        <v>2.6488964278163204E-4</v>
      </c>
      <c r="L30" s="244">
        <f t="shared" si="4"/>
        <v>4.9527896995708154E-5</v>
      </c>
      <c r="M30" s="251">
        <v>17887</v>
      </c>
      <c r="N30" s="243">
        <f>M30/$M$138*100</f>
        <v>2.6653281906151478E-4</v>
      </c>
      <c r="O30" s="244">
        <f t="shared" si="5"/>
        <v>4.7030210606578498E-5</v>
      </c>
    </row>
    <row r="31" spans="1:15" s="33" customFormat="1" ht="13">
      <c r="A31" s="264" t="s">
        <v>114</v>
      </c>
      <c r="B31" s="268">
        <v>1000</v>
      </c>
      <c r="C31" s="252"/>
      <c r="D31" s="244">
        <f t="shared" si="0"/>
        <v>3.3308906801678775E-6</v>
      </c>
      <c r="E31" s="268"/>
      <c r="F31" s="243">
        <f t="shared" si="8"/>
        <v>0</v>
      </c>
      <c r="G31" s="244">
        <f t="shared" si="1"/>
        <v>0</v>
      </c>
      <c r="H31" s="245">
        <f t="shared" si="2"/>
        <v>-1000</v>
      </c>
      <c r="I31" s="246">
        <f t="shared" si="3"/>
        <v>-100</v>
      </c>
      <c r="J31" s="268"/>
      <c r="K31" s="243">
        <f t="shared" si="7"/>
        <v>0</v>
      </c>
      <c r="L31" s="244">
        <f t="shared" si="4"/>
        <v>0</v>
      </c>
      <c r="M31" s="268"/>
      <c r="N31" s="243"/>
      <c r="O31" s="244">
        <f t="shared" si="5"/>
        <v>0</v>
      </c>
    </row>
    <row r="32" spans="1:15" s="33" customFormat="1" ht="13.5">
      <c r="A32" s="256" t="s">
        <v>16</v>
      </c>
      <c r="B32" s="257">
        <v>959527</v>
      </c>
      <c r="C32" s="258">
        <f>B32/$B$138*100</f>
        <v>1.5210179374173049E-2</v>
      </c>
      <c r="D32" s="244">
        <f t="shared" si="0"/>
        <v>3.1960795416694425E-3</v>
      </c>
      <c r="E32" s="257">
        <v>959527</v>
      </c>
      <c r="F32" s="243">
        <f t="shared" si="8"/>
        <v>1.3044457268352287E-2</v>
      </c>
      <c r="G32" s="244">
        <f t="shared" si="1"/>
        <v>2.8203133266709777E-3</v>
      </c>
      <c r="H32" s="245">
        <f t="shared" si="2"/>
        <v>0</v>
      </c>
      <c r="I32" s="246">
        <f t="shared" si="3"/>
        <v>0</v>
      </c>
      <c r="J32" s="257">
        <v>959527</v>
      </c>
      <c r="K32" s="243">
        <f t="shared" si="7"/>
        <v>1.4209692193734616E-2</v>
      </c>
      <c r="L32" s="244">
        <f t="shared" si="4"/>
        <v>2.6568655683234109E-3</v>
      </c>
      <c r="M32" s="257">
        <v>959527</v>
      </c>
      <c r="N32" s="243">
        <f>M32/$M$138*100</f>
        <v>1.4297838445554767E-2</v>
      </c>
      <c r="O32" s="244">
        <f t="shared" si="5"/>
        <v>2.5228801304130622E-3</v>
      </c>
    </row>
    <row r="33" spans="1:15" s="33" customFormat="1">
      <c r="A33" s="264" t="s">
        <v>114</v>
      </c>
      <c r="B33" s="265">
        <v>785501</v>
      </c>
      <c r="C33" s="269">
        <f>B33/$B$138*100</f>
        <v>1.2451563227081994E-2</v>
      </c>
      <c r="D33" s="244">
        <f t="shared" si="0"/>
        <v>2.6164179601625473E-3</v>
      </c>
      <c r="E33" s="265">
        <v>795026</v>
      </c>
      <c r="F33" s="270">
        <f t="shared" si="8"/>
        <v>1.080811971338904E-2</v>
      </c>
      <c r="G33" s="244">
        <f t="shared" si="1"/>
        <v>2.3367997178296396E-3</v>
      </c>
      <c r="H33" s="245">
        <f t="shared" si="2"/>
        <v>9525</v>
      </c>
      <c r="I33" s="246">
        <f t="shared" si="3"/>
        <v>1.2126018935685607</v>
      </c>
      <c r="J33" s="265">
        <v>802105</v>
      </c>
      <c r="K33" s="270">
        <f t="shared" si="7"/>
        <v>1.1878420468684574E-2</v>
      </c>
      <c r="L33" s="244">
        <f t="shared" si="4"/>
        <v>2.220974664266925E-3</v>
      </c>
      <c r="M33" s="265">
        <v>801812</v>
      </c>
      <c r="N33" s="270">
        <f>M33/$M$138*100</f>
        <v>1.1947739292075323E-2</v>
      </c>
      <c r="O33" s="244">
        <f t="shared" si="5"/>
        <v>2.1082007730129099E-3</v>
      </c>
    </row>
    <row r="34" spans="1:15" s="33" customFormat="1" ht="13">
      <c r="A34" s="260" t="s">
        <v>27</v>
      </c>
      <c r="B34" s="242">
        <v>134587266</v>
      </c>
      <c r="C34" s="243">
        <f>B34/$B$138*100</f>
        <v>2.133443308358745</v>
      </c>
      <c r="D34" s="244">
        <f t="shared" si="0"/>
        <v>0.44829546998867498</v>
      </c>
      <c r="E34" s="242">
        <f>E35+E38</f>
        <v>198166278</v>
      </c>
      <c r="F34" s="243">
        <f t="shared" si="8"/>
        <v>2.6940060523564422</v>
      </c>
      <c r="G34" s="244">
        <f t="shared" si="1"/>
        <v>0.5824651049321028</v>
      </c>
      <c r="H34" s="245">
        <f t="shared" si="2"/>
        <v>63579012</v>
      </c>
      <c r="I34" s="246">
        <f t="shared" si="3"/>
        <v>47.239990743255021</v>
      </c>
      <c r="J34" s="242">
        <v>131068234</v>
      </c>
      <c r="K34" s="243">
        <f t="shared" si="7"/>
        <v>1.940997242929466</v>
      </c>
      <c r="L34" s="244">
        <f t="shared" si="4"/>
        <v>0.36291910286584522</v>
      </c>
      <c r="M34" s="242">
        <v>67645375</v>
      </c>
      <c r="N34" s="243">
        <f>M34/$M$138*100</f>
        <v>1.0079785595808866</v>
      </c>
      <c r="O34" s="244">
        <f t="shared" si="5"/>
        <v>0.17785968763968132</v>
      </c>
    </row>
    <row r="35" spans="1:15" s="109" customFormat="1">
      <c r="A35" s="247" t="s">
        <v>15</v>
      </c>
      <c r="B35" s="255">
        <v>112667060</v>
      </c>
      <c r="C35" s="248">
        <f>B35/$B$138*100</f>
        <v>1.7859697456775236</v>
      </c>
      <c r="D35" s="244">
        <f t="shared" si="0"/>
        <v>0.37528166011591496</v>
      </c>
      <c r="E35" s="255">
        <v>165074877</v>
      </c>
      <c r="F35" s="243">
        <f t="shared" si="8"/>
        <v>2.244139225998862</v>
      </c>
      <c r="G35" s="244">
        <f t="shared" si="1"/>
        <v>0.48520039092352008</v>
      </c>
      <c r="H35" s="245">
        <f t="shared" si="2"/>
        <v>52407817</v>
      </c>
      <c r="I35" s="246">
        <f t="shared" si="3"/>
        <v>46.515651513405942</v>
      </c>
      <c r="J35" s="255">
        <v>112937920</v>
      </c>
      <c r="K35" s="243">
        <f t="shared" si="7"/>
        <v>1.672504348705794</v>
      </c>
      <c r="L35" s="244">
        <f t="shared" si="4"/>
        <v>0.31271748580922054</v>
      </c>
      <c r="M35" s="255">
        <v>65969920</v>
      </c>
      <c r="N35" s="243">
        <f>M35/$M$138*100</f>
        <v>0.9830127327591327</v>
      </c>
      <c r="O35" s="244">
        <f t="shared" si="5"/>
        <v>0.17345442116057108</v>
      </c>
    </row>
    <row r="36" spans="1:15" s="33" customFormat="1" ht="13.5">
      <c r="A36" s="267" t="s">
        <v>3</v>
      </c>
      <c r="B36" s="251">
        <v>1679</v>
      </c>
      <c r="C36" s="248"/>
      <c r="D36" s="244">
        <f t="shared" si="0"/>
        <v>5.5925654520018652E-6</v>
      </c>
      <c r="E36" s="251">
        <v>1660</v>
      </c>
      <c r="F36" s="243">
        <f t="shared" si="8"/>
        <v>2.2567159720846621E-5</v>
      </c>
      <c r="G36" s="244">
        <f t="shared" si="1"/>
        <v>4.8791958144729875E-6</v>
      </c>
      <c r="H36" s="245">
        <f t="shared" si="2"/>
        <v>-19</v>
      </c>
      <c r="I36" s="246">
        <f t="shared" si="3"/>
        <v>-1.131625967838005</v>
      </c>
      <c r="J36" s="251">
        <v>1660</v>
      </c>
      <c r="K36" s="243">
        <f t="shared" si="7"/>
        <v>2.4583038352854541E-5</v>
      </c>
      <c r="L36" s="244">
        <f t="shared" si="4"/>
        <v>4.5964280769763261E-6</v>
      </c>
      <c r="M36" s="251">
        <v>1660</v>
      </c>
      <c r="N36" s="243"/>
      <c r="O36" s="244">
        <f t="shared" si="5"/>
        <v>4.3646307154313357E-6</v>
      </c>
    </row>
    <row r="37" spans="1:15" s="33" customFormat="1">
      <c r="A37" s="264" t="s">
        <v>114</v>
      </c>
      <c r="B37" s="265">
        <v>249132</v>
      </c>
      <c r="C37" s="269">
        <f t="shared" ref="C37:C43" si="10">B37/$B$138*100</f>
        <v>3.9491774674881271E-3</v>
      </c>
      <c r="D37" s="244">
        <f t="shared" si="0"/>
        <v>8.2983145693158345E-4</v>
      </c>
      <c r="E37" s="265">
        <v>210000</v>
      </c>
      <c r="F37" s="270">
        <f t="shared" si="8"/>
        <v>2.8548816514324042E-3</v>
      </c>
      <c r="G37" s="244">
        <f t="shared" si="1"/>
        <v>6.1724766327670333E-4</v>
      </c>
      <c r="H37" s="245">
        <f t="shared" si="2"/>
        <v>-39132</v>
      </c>
      <c r="I37" s="246">
        <f t="shared" si="3"/>
        <v>-15.707335870141122</v>
      </c>
      <c r="J37" s="265">
        <v>210000</v>
      </c>
      <c r="K37" s="270">
        <f t="shared" si="7"/>
        <v>3.1099024422285865E-3</v>
      </c>
      <c r="L37" s="244">
        <f t="shared" si="4"/>
        <v>5.8147584106327016E-4</v>
      </c>
      <c r="M37" s="265"/>
      <c r="N37" s="270">
        <f>M37/$M$138*100</f>
        <v>0</v>
      </c>
      <c r="O37" s="244">
        <f t="shared" si="5"/>
        <v>0</v>
      </c>
    </row>
    <row r="38" spans="1:15" s="33" customFormat="1" ht="13.5">
      <c r="A38" s="256" t="s">
        <v>16</v>
      </c>
      <c r="B38" s="257">
        <v>21920206</v>
      </c>
      <c r="C38" s="258">
        <f t="shared" si="10"/>
        <v>0.34747356268122137</v>
      </c>
      <c r="D38" s="244">
        <f t="shared" si="0"/>
        <v>7.3013809872759974E-2</v>
      </c>
      <c r="E38" s="257">
        <v>33091401</v>
      </c>
      <c r="F38" s="243">
        <f t="shared" si="8"/>
        <v>0.44986682635758052</v>
      </c>
      <c r="G38" s="244">
        <f t="shared" si="1"/>
        <v>9.7264714008582678E-2</v>
      </c>
      <c r="H38" s="245">
        <f t="shared" si="2"/>
        <v>11171195</v>
      </c>
      <c r="I38" s="246">
        <f t="shared" si="3"/>
        <v>50.963001898796023</v>
      </c>
      <c r="J38" s="257">
        <v>18130314</v>
      </c>
      <c r="K38" s="243">
        <f t="shared" si="7"/>
        <v>0.26849289422367206</v>
      </c>
      <c r="L38" s="244">
        <f t="shared" si="4"/>
        <v>5.0201617056624674E-2</v>
      </c>
      <c r="M38" s="257">
        <v>1675455</v>
      </c>
      <c r="N38" s="243">
        <f>M38/$M$138*100</f>
        <v>2.4965826821753807E-2</v>
      </c>
      <c r="O38" s="244">
        <f t="shared" si="5"/>
        <v>4.4052664791102468E-3</v>
      </c>
    </row>
    <row r="39" spans="1:15" s="111" customFormat="1" ht="26">
      <c r="A39" s="182" t="s">
        <v>118</v>
      </c>
      <c r="B39" s="271">
        <v>411826</v>
      </c>
      <c r="C39" s="261">
        <f t="shared" si="10"/>
        <v>6.5281616160339315E-3</v>
      </c>
      <c r="D39" s="244">
        <f t="shared" si="0"/>
        <v>1.371747385250816E-3</v>
      </c>
      <c r="E39" s="271">
        <v>239368</v>
      </c>
      <c r="F39" s="243">
        <f t="shared" si="8"/>
        <v>3.2541300530479606E-3</v>
      </c>
      <c r="G39" s="244">
        <f t="shared" si="1"/>
        <v>7.0356827934865674E-4</v>
      </c>
      <c r="H39" s="245">
        <f t="shared" si="2"/>
        <v>-172458</v>
      </c>
      <c r="I39" s="246">
        <f t="shared" si="3"/>
        <v>-41.876423538096184</v>
      </c>
      <c r="J39" s="271">
        <v>4699</v>
      </c>
      <c r="K39" s="243">
        <f t="shared" si="7"/>
        <v>6.9587769409676809E-5</v>
      </c>
      <c r="L39" s="244">
        <f t="shared" si="4"/>
        <v>1.3011214176934791E-5</v>
      </c>
      <c r="M39" s="271"/>
      <c r="N39" s="243">
        <f>M39/$M$138*100</f>
        <v>0</v>
      </c>
      <c r="O39" s="244">
        <f t="shared" si="5"/>
        <v>0</v>
      </c>
    </row>
    <row r="40" spans="1:15" s="33" customFormat="1" ht="13.5">
      <c r="A40" s="264" t="s">
        <v>114</v>
      </c>
      <c r="B40" s="272">
        <v>43280</v>
      </c>
      <c r="C40" s="261">
        <f t="shared" si="10"/>
        <v>6.8606361604645776E-4</v>
      </c>
      <c r="D40" s="244">
        <f t="shared" si="0"/>
        <v>1.4416094863766571E-4</v>
      </c>
      <c r="E40" s="272">
        <v>2500</v>
      </c>
      <c r="F40" s="243">
        <f t="shared" si="8"/>
        <v>3.3986686326576236E-5</v>
      </c>
      <c r="G40" s="244">
        <f t="shared" si="1"/>
        <v>7.3481864675798003E-6</v>
      </c>
      <c r="H40" s="245">
        <f t="shared" si="2"/>
        <v>-40780</v>
      </c>
      <c r="I40" s="246">
        <f t="shared" si="3"/>
        <v>-94.223659889094264</v>
      </c>
      <c r="J40" s="257"/>
      <c r="K40" s="243">
        <f t="shared" si="7"/>
        <v>0</v>
      </c>
      <c r="L40" s="244">
        <f t="shared" si="4"/>
        <v>0</v>
      </c>
      <c r="M40" s="257"/>
      <c r="N40" s="243"/>
      <c r="O40" s="244">
        <f t="shared" si="5"/>
        <v>0</v>
      </c>
    </row>
    <row r="41" spans="1:15" s="33" customFormat="1">
      <c r="A41" s="253" t="s">
        <v>28</v>
      </c>
      <c r="B41" s="242">
        <v>1169338081</v>
      </c>
      <c r="C41" s="161">
        <f t="shared" si="10"/>
        <v>18.536051576517696</v>
      </c>
      <c r="D41" s="244">
        <f t="shared" si="0"/>
        <v>3.8949373159682903</v>
      </c>
      <c r="E41" s="242">
        <v>1100718092</v>
      </c>
      <c r="F41" s="161">
        <f t="shared" si="8"/>
        <v>14.963904210716594</v>
      </c>
      <c r="G41" s="244">
        <f t="shared" si="1"/>
        <v>3.2353127153018635</v>
      </c>
      <c r="H41" s="245">
        <f t="shared" si="2"/>
        <v>-68619989</v>
      </c>
      <c r="I41" s="246">
        <f t="shared" si="3"/>
        <v>-5.8682762594473417</v>
      </c>
      <c r="J41" s="242">
        <v>935240838</v>
      </c>
      <c r="K41" s="161">
        <f t="shared" si="7"/>
        <v>13.850036981752906</v>
      </c>
      <c r="L41" s="244">
        <f t="shared" si="4"/>
        <v>2.5896188232036552</v>
      </c>
      <c r="M41" s="242">
        <v>825195927</v>
      </c>
      <c r="N41" s="161">
        <f>M41/$M$138*100</f>
        <v>12.296181399977076</v>
      </c>
      <c r="O41" s="244">
        <f t="shared" si="5"/>
        <v>2.1696840296584545</v>
      </c>
    </row>
    <row r="42" spans="1:15" s="33" customFormat="1">
      <c r="A42" s="247" t="s">
        <v>15</v>
      </c>
      <c r="B42" s="255">
        <v>772049064</v>
      </c>
      <c r="C42" s="263">
        <f t="shared" si="10"/>
        <v>12.238326539120219</v>
      </c>
      <c r="D42" s="244">
        <f t="shared" si="0"/>
        <v>2.5716110319099328</v>
      </c>
      <c r="E42" s="255">
        <v>754245759</v>
      </c>
      <c r="F42" s="161">
        <f t="shared" si="8"/>
        <v>10.253725609713367</v>
      </c>
      <c r="G42" s="244">
        <f t="shared" si="1"/>
        <v>2.2169353918053023</v>
      </c>
      <c r="H42" s="245">
        <f t="shared" si="2"/>
        <v>-17803305</v>
      </c>
      <c r="I42" s="246">
        <f t="shared" si="3"/>
        <v>-2.3059810354229029</v>
      </c>
      <c r="J42" s="255">
        <v>754390828</v>
      </c>
      <c r="K42" s="161">
        <f t="shared" si="7"/>
        <v>11.171818468533552</v>
      </c>
      <c r="L42" s="244">
        <f t="shared" si="4"/>
        <v>2.0888573390557941</v>
      </c>
      <c r="M42" s="255">
        <v>744219171</v>
      </c>
      <c r="N42" s="161">
        <f>M42/$M$138*100</f>
        <v>11.089552951655032</v>
      </c>
      <c r="O42" s="244">
        <f t="shared" si="5"/>
        <v>1.9567722004574974</v>
      </c>
    </row>
    <row r="43" spans="1:15">
      <c r="A43" s="267" t="s">
        <v>3</v>
      </c>
      <c r="B43" s="251">
        <v>640</v>
      </c>
      <c r="C43" s="248">
        <f t="shared" si="10"/>
        <v>1.0145118167045588E-5</v>
      </c>
      <c r="D43" s="244">
        <f t="shared" si="0"/>
        <v>2.1317700353074411E-6</v>
      </c>
      <c r="E43" s="251">
        <v>600</v>
      </c>
      <c r="F43" s="243">
        <f t="shared" si="8"/>
        <v>8.1568047183782959E-6</v>
      </c>
      <c r="G43" s="244">
        <f t="shared" si="1"/>
        <v>1.7635647522191524E-6</v>
      </c>
      <c r="H43" s="245">
        <f t="shared" si="2"/>
        <v>-40</v>
      </c>
      <c r="I43" s="246">
        <f t="shared" si="3"/>
        <v>-6.25</v>
      </c>
      <c r="J43" s="251">
        <v>738</v>
      </c>
      <c r="K43" s="243">
        <f t="shared" si="7"/>
        <v>1.0929085725546175E-5</v>
      </c>
      <c r="L43" s="244">
        <f t="shared" si="4"/>
        <v>2.0434722414509205E-6</v>
      </c>
      <c r="M43" s="251">
        <v>738</v>
      </c>
      <c r="N43" s="243"/>
      <c r="O43" s="244">
        <f t="shared" si="5"/>
        <v>1.9404201614387502E-6</v>
      </c>
    </row>
    <row r="44" spans="1:15">
      <c r="A44" s="181" t="s">
        <v>114</v>
      </c>
      <c r="B44" s="268">
        <v>80768</v>
      </c>
      <c r="C44" s="248"/>
      <c r="D44" s="244">
        <f t="shared" si="0"/>
        <v>2.6902937845579909E-4</v>
      </c>
      <c r="E44" s="268">
        <v>60000</v>
      </c>
      <c r="F44" s="273"/>
      <c r="G44" s="273">
        <f t="shared" si="1"/>
        <v>1.7635647522191522E-4</v>
      </c>
      <c r="H44" s="245">
        <f t="shared" si="2"/>
        <v>-20768</v>
      </c>
      <c r="I44" s="274">
        <f t="shared" si="3"/>
        <v>-25.713153724247235</v>
      </c>
      <c r="J44" s="268"/>
      <c r="K44" s="273"/>
      <c r="L44" s="273">
        <f t="shared" si="4"/>
        <v>0</v>
      </c>
      <c r="M44" s="268"/>
      <c r="N44" s="243"/>
      <c r="O44" s="244">
        <f t="shared" si="5"/>
        <v>0</v>
      </c>
    </row>
    <row r="45" spans="1:15" s="33" customFormat="1">
      <c r="A45" s="275" t="s">
        <v>29</v>
      </c>
      <c r="B45" s="251">
        <v>229205188</v>
      </c>
      <c r="C45" s="276">
        <f t="shared" ref="C45:C72" si="11">B45/$B$138*100</f>
        <v>3.6333026824373427</v>
      </c>
      <c r="D45" s="244">
        <f t="shared" si="0"/>
        <v>0.76345742455532606</v>
      </c>
      <c r="E45" s="251">
        <v>168746876</v>
      </c>
      <c r="F45" s="161">
        <f t="shared" ref="F45:F72" si="12">E45/$E$138*100</f>
        <v>2.2940588572806622</v>
      </c>
      <c r="G45" s="244">
        <f t="shared" si="1"/>
        <v>0.49599340426782673</v>
      </c>
      <c r="H45" s="245">
        <f t="shared" si="2"/>
        <v>-60458312</v>
      </c>
      <c r="I45" s="246">
        <f t="shared" si="3"/>
        <v>-26.377375018230381</v>
      </c>
      <c r="J45" s="251">
        <v>206089400</v>
      </c>
      <c r="K45" s="161">
        <f t="shared" ref="K45:K72" si="13">J45/$J$138*100</f>
        <v>3.0519901351305911</v>
      </c>
      <c r="L45" s="244">
        <f t="shared" si="4"/>
        <v>0.5706476533296414</v>
      </c>
      <c r="M45" s="251">
        <v>207444344</v>
      </c>
      <c r="N45" s="161">
        <f t="shared" ref="N45:N50" si="14">M45/$M$138*100</f>
        <v>3.0911123052880098</v>
      </c>
      <c r="O45" s="244">
        <f t="shared" si="5"/>
        <v>0.54543250335235183</v>
      </c>
    </row>
    <row r="46" spans="1:15">
      <c r="A46" s="275" t="s">
        <v>30</v>
      </c>
      <c r="B46" s="251">
        <v>355970000</v>
      </c>
      <c r="C46" s="276">
        <f t="shared" si="11"/>
        <v>5.6427464280050277</v>
      </c>
      <c r="D46" s="244">
        <f t="shared" si="0"/>
        <v>1.1856971554193592</v>
      </c>
      <c r="E46" s="251">
        <v>373760000</v>
      </c>
      <c r="F46" s="161">
        <f t="shared" si="12"/>
        <v>5.0811455525684535</v>
      </c>
      <c r="G46" s="244">
        <f t="shared" si="1"/>
        <v>1.0985832696490507</v>
      </c>
      <c r="H46" s="245">
        <f t="shared" si="2"/>
        <v>17790000</v>
      </c>
      <c r="I46" s="246">
        <f t="shared" si="3"/>
        <v>4.9976121583279394</v>
      </c>
      <c r="J46" s="251">
        <v>362830000</v>
      </c>
      <c r="K46" s="161">
        <f t="shared" si="13"/>
        <v>5.3731709672085621</v>
      </c>
      <c r="L46" s="244">
        <f t="shared" si="4"/>
        <v>1.0046518067285062</v>
      </c>
      <c r="M46" s="251">
        <v>368850000</v>
      </c>
      <c r="N46" s="161">
        <f t="shared" si="14"/>
        <v>5.4962056415743126</v>
      </c>
      <c r="O46" s="244">
        <f t="shared" si="5"/>
        <v>0.96981568637761939</v>
      </c>
    </row>
    <row r="47" spans="1:15">
      <c r="A47" s="256" t="s">
        <v>16</v>
      </c>
      <c r="B47" s="257">
        <v>397289017</v>
      </c>
      <c r="C47" s="258">
        <f t="shared" si="11"/>
        <v>6.2977250373974742</v>
      </c>
      <c r="D47" s="244">
        <f t="shared" si="0"/>
        <v>1.3233262840583571</v>
      </c>
      <c r="E47" s="257">
        <v>346472333</v>
      </c>
      <c r="F47" s="243">
        <f t="shared" si="12"/>
        <v>4.7101786010032276</v>
      </c>
      <c r="G47" s="244">
        <f t="shared" si="1"/>
        <v>1.0183773234965612</v>
      </c>
      <c r="H47" s="245">
        <f t="shared" si="2"/>
        <v>-50816684</v>
      </c>
      <c r="I47" s="246">
        <f t="shared" si="3"/>
        <v>-12.790860513518794</v>
      </c>
      <c r="J47" s="257">
        <v>180850010</v>
      </c>
      <c r="K47" s="243">
        <f t="shared" si="13"/>
        <v>2.6782185132193539</v>
      </c>
      <c r="L47" s="244">
        <f t="shared" si="4"/>
        <v>0.50076148414786104</v>
      </c>
      <c r="M47" s="257">
        <v>80976756</v>
      </c>
      <c r="N47" s="243">
        <f t="shared" si="14"/>
        <v>1.2066284483220457</v>
      </c>
      <c r="O47" s="244">
        <f t="shared" si="5"/>
        <v>0.21291182920095708</v>
      </c>
    </row>
    <row r="48" spans="1:15" s="33" customFormat="1">
      <c r="A48" s="262" t="s">
        <v>119</v>
      </c>
      <c r="B48" s="242">
        <v>429551528</v>
      </c>
      <c r="C48" s="161">
        <f t="shared" si="11"/>
        <v>6.8091422037421729</v>
      </c>
      <c r="D48" s="244">
        <f t="shared" si="0"/>
        <v>1.4307891812670708</v>
      </c>
      <c r="E48" s="242">
        <f>E49+E52</f>
        <v>479555223</v>
      </c>
      <c r="F48" s="161">
        <f t="shared" si="12"/>
        <v>6.519397176148928</v>
      </c>
      <c r="G48" s="244">
        <f t="shared" si="1"/>
        <v>1.4095444800423256</v>
      </c>
      <c r="H48" s="245">
        <f t="shared" si="2"/>
        <v>50003695</v>
      </c>
      <c r="I48" s="246">
        <f t="shared" si="3"/>
        <v>11.640907258046113</v>
      </c>
      <c r="J48" s="242">
        <f>J49+J52</f>
        <v>439322671</v>
      </c>
      <c r="K48" s="161">
        <f t="shared" si="13"/>
        <v>6.5059554641394568</v>
      </c>
      <c r="L48" s="244">
        <f t="shared" si="4"/>
        <v>1.216454855323273</v>
      </c>
      <c r="M48" s="242">
        <f>M49+M52</f>
        <v>442907642</v>
      </c>
      <c r="N48" s="161">
        <f t="shared" si="14"/>
        <v>6.5997329013332688</v>
      </c>
      <c r="O48" s="244">
        <f t="shared" si="5"/>
        <v>1.1645351195014855</v>
      </c>
    </row>
    <row r="49" spans="1:15">
      <c r="A49" s="247" t="s">
        <v>15</v>
      </c>
      <c r="B49" s="255">
        <v>385728186</v>
      </c>
      <c r="C49" s="263">
        <f t="shared" si="11"/>
        <v>6.1144656677033424</v>
      </c>
      <c r="D49" s="244">
        <f t="shared" si="0"/>
        <v>1.2848184198254615</v>
      </c>
      <c r="E49" s="255">
        <v>441824534</v>
      </c>
      <c r="F49" s="161">
        <f t="shared" si="12"/>
        <v>6.0064607393774869</v>
      </c>
      <c r="G49" s="244">
        <f t="shared" si="1"/>
        <v>1.2986436247134205</v>
      </c>
      <c r="H49" s="245">
        <f t="shared" si="2"/>
        <v>56096348</v>
      </c>
      <c r="I49" s="246">
        <f t="shared" si="3"/>
        <v>14.542973533181211</v>
      </c>
      <c r="J49" s="255">
        <v>403088624</v>
      </c>
      <c r="K49" s="161">
        <f t="shared" si="13"/>
        <v>5.9693633152960022</v>
      </c>
      <c r="L49" s="244">
        <f t="shared" si="4"/>
        <v>1.1161252222068394</v>
      </c>
      <c r="M49" s="255">
        <v>425670972</v>
      </c>
      <c r="N49" s="161">
        <f t="shared" si="14"/>
        <v>6.3428905998666698</v>
      </c>
      <c r="O49" s="244">
        <f t="shared" si="5"/>
        <v>1.1192148187100677</v>
      </c>
    </row>
    <row r="50" spans="1:15">
      <c r="A50" s="267" t="s">
        <v>3</v>
      </c>
      <c r="B50" s="251">
        <v>187</v>
      </c>
      <c r="C50" s="252">
        <f t="shared" si="11"/>
        <v>2.9642767144336323E-6</v>
      </c>
      <c r="D50" s="244">
        <f t="shared" si="0"/>
        <v>6.22876557191393E-7</v>
      </c>
      <c r="E50" s="251">
        <v>108</v>
      </c>
      <c r="F50" s="243">
        <f t="shared" si="12"/>
        <v>1.4682248493080934E-6</v>
      </c>
      <c r="G50" s="244">
        <f t="shared" si="1"/>
        <v>3.1744165539944743E-7</v>
      </c>
      <c r="H50" s="245">
        <f t="shared" si="2"/>
        <v>-79</v>
      </c>
      <c r="I50" s="246">
        <f t="shared" si="3"/>
        <v>-42.245989304812838</v>
      </c>
      <c r="J50" s="251"/>
      <c r="K50" s="243">
        <f t="shared" si="13"/>
        <v>0</v>
      </c>
      <c r="L50" s="244">
        <f t="shared" si="4"/>
        <v>0</v>
      </c>
      <c r="M50" s="251"/>
      <c r="N50" s="243">
        <f t="shared" si="14"/>
        <v>0</v>
      </c>
      <c r="O50" s="244">
        <f t="shared" si="5"/>
        <v>0</v>
      </c>
    </row>
    <row r="51" spans="1:15" s="33" customFormat="1">
      <c r="A51" s="264" t="s">
        <v>114</v>
      </c>
      <c r="B51" s="272">
        <v>513838</v>
      </c>
      <c r="C51" s="277">
        <f t="shared" si="11"/>
        <v>8.1452300448724545E-3</v>
      </c>
      <c r="D51" s="244">
        <f t="shared" si="0"/>
        <v>1.7115382053161014E-3</v>
      </c>
      <c r="E51" s="272">
        <v>481377</v>
      </c>
      <c r="F51" s="161">
        <f t="shared" si="12"/>
        <v>6.5441636415313163E-3</v>
      </c>
      <c r="G51" s="244">
        <f t="shared" si="1"/>
        <v>1.4148991828816647E-3</v>
      </c>
      <c r="H51" s="245">
        <f t="shared" si="2"/>
        <v>-32461</v>
      </c>
      <c r="I51" s="246">
        <f t="shared" si="3"/>
        <v>-6.3173607245863508</v>
      </c>
      <c r="J51" s="272">
        <v>481377</v>
      </c>
      <c r="K51" s="161">
        <f t="shared" si="13"/>
        <v>7.1287405139650968E-3</v>
      </c>
      <c r="L51" s="244">
        <f t="shared" si="4"/>
        <v>1.332900456873875E-3</v>
      </c>
      <c r="M51" s="272">
        <v>481377</v>
      </c>
      <c r="N51" s="161"/>
      <c r="O51" s="244">
        <f t="shared" si="5"/>
        <v>1.2656824336760182E-3</v>
      </c>
    </row>
    <row r="52" spans="1:15">
      <c r="A52" s="256" t="s">
        <v>16</v>
      </c>
      <c r="B52" s="257">
        <v>43823342</v>
      </c>
      <c r="C52" s="278">
        <f t="shared" si="11"/>
        <v>0.69467653603883106</v>
      </c>
      <c r="D52" s="244">
        <f t="shared" si="0"/>
        <v>0.14597076144160948</v>
      </c>
      <c r="E52" s="257">
        <v>37730689</v>
      </c>
      <c r="F52" s="161">
        <f t="shared" si="12"/>
        <v>0.51293643677144019</v>
      </c>
      <c r="G52" s="244">
        <f t="shared" si="1"/>
        <v>0.11090085532890481</v>
      </c>
      <c r="H52" s="245">
        <f t="shared" si="2"/>
        <v>-6092653</v>
      </c>
      <c r="I52" s="246">
        <f t="shared" si="3"/>
        <v>-13.902757576088092</v>
      </c>
      <c r="J52" s="257">
        <v>36234047</v>
      </c>
      <c r="K52" s="161">
        <f t="shared" si="13"/>
        <v>0.5365921488434543</v>
      </c>
      <c r="L52" s="244">
        <f t="shared" si="4"/>
        <v>0.1003296331164336</v>
      </c>
      <c r="M52" s="257">
        <v>17236670</v>
      </c>
      <c r="N52" s="161">
        <f>M52/$M$138*100</f>
        <v>0.25684230146659809</v>
      </c>
      <c r="O52" s="244">
        <f t="shared" si="5"/>
        <v>4.5320300791417981E-2</v>
      </c>
    </row>
    <row r="53" spans="1:15" ht="26">
      <c r="A53" s="182" t="s">
        <v>118</v>
      </c>
      <c r="B53" s="271">
        <v>10030958</v>
      </c>
      <c r="C53" s="279">
        <f t="shared" si="11"/>
        <v>0.15900820974792385</v>
      </c>
      <c r="D53" s="244">
        <f t="shared" si="0"/>
        <v>3.3412024515355403E-2</v>
      </c>
      <c r="E53" s="271">
        <v>13154873</v>
      </c>
      <c r="F53" s="161">
        <f t="shared" si="12"/>
        <v>0.17883621692677876</v>
      </c>
      <c r="G53" s="244">
        <f t="shared" si="1"/>
        <v>3.8665783904532361E-2</v>
      </c>
      <c r="H53" s="245">
        <f t="shared" si="2"/>
        <v>3123915</v>
      </c>
      <c r="I53" s="246">
        <f t="shared" si="3"/>
        <v>31.142738310737627</v>
      </c>
      <c r="J53" s="271">
        <v>11055867</v>
      </c>
      <c r="K53" s="161">
        <f t="shared" si="13"/>
        <v>0.16372698944883066</v>
      </c>
      <c r="L53" s="244">
        <f t="shared" si="4"/>
        <v>3.061295029766025E-2</v>
      </c>
      <c r="M53" s="271">
        <v>4091361</v>
      </c>
      <c r="N53" s="161">
        <f>M53/$M$138*100</f>
        <v>6.0965057367268864E-2</v>
      </c>
      <c r="O53" s="244">
        <f t="shared" si="5"/>
        <v>1.0757397523203534E-2</v>
      </c>
    </row>
    <row r="54" spans="1:15" s="26" customFormat="1">
      <c r="A54" s="264" t="s">
        <v>114</v>
      </c>
      <c r="B54" s="272">
        <v>46800</v>
      </c>
      <c r="C54" s="279">
        <f t="shared" si="11"/>
        <v>7.4186176596520849E-4</v>
      </c>
      <c r="D54" s="244">
        <f t="shared" si="0"/>
        <v>1.5588568383185662E-4</v>
      </c>
      <c r="E54" s="272"/>
      <c r="F54" s="161">
        <f t="shared" si="12"/>
        <v>0</v>
      </c>
      <c r="G54" s="244">
        <f t="shared" si="1"/>
        <v>0</v>
      </c>
      <c r="H54" s="245">
        <f t="shared" si="2"/>
        <v>-46800</v>
      </c>
      <c r="I54" s="246">
        <f t="shared" si="3"/>
        <v>-100</v>
      </c>
      <c r="J54" s="257"/>
      <c r="K54" s="161">
        <f t="shared" si="13"/>
        <v>0</v>
      </c>
      <c r="L54" s="244">
        <f t="shared" si="4"/>
        <v>0</v>
      </c>
      <c r="M54" s="257"/>
      <c r="N54" s="161"/>
      <c r="O54" s="244">
        <f t="shared" si="5"/>
        <v>0</v>
      </c>
    </row>
    <row r="55" spans="1:15" s="26" customFormat="1">
      <c r="A55" s="280" t="s">
        <v>32</v>
      </c>
      <c r="B55" s="242">
        <v>373606852</v>
      </c>
      <c r="C55" s="161">
        <f t="shared" si="11"/>
        <v>5.922321346184237</v>
      </c>
      <c r="D55" s="244">
        <f t="shared" si="0"/>
        <v>1.2444435813736592</v>
      </c>
      <c r="E55" s="242">
        <f>E56+E58</f>
        <v>406949432</v>
      </c>
      <c r="F55" s="161">
        <f t="shared" si="12"/>
        <v>5.5323450784649468</v>
      </c>
      <c r="G55" s="244">
        <f t="shared" si="1"/>
        <v>1.1961361236846746</v>
      </c>
      <c r="H55" s="245">
        <f t="shared" si="2"/>
        <v>33342580</v>
      </c>
      <c r="I55" s="246">
        <f t="shared" si="3"/>
        <v>8.9245097678240626</v>
      </c>
      <c r="J55" s="242">
        <f>J56+J58</f>
        <v>371254772</v>
      </c>
      <c r="K55" s="161">
        <f t="shared" si="13"/>
        <v>5.497933914913415</v>
      </c>
      <c r="L55" s="244">
        <f t="shared" si="4"/>
        <v>1.0279794323688218</v>
      </c>
      <c r="M55" s="242">
        <f>M56+M58</f>
        <v>346993467</v>
      </c>
      <c r="N55" s="161">
        <f>M55/$M$138*100</f>
        <v>5.1705231148565272</v>
      </c>
      <c r="O55" s="244">
        <f t="shared" si="5"/>
        <v>0.91234840007362039</v>
      </c>
    </row>
    <row r="56" spans="1:15" s="26" customFormat="1">
      <c r="A56" s="247" t="s">
        <v>15</v>
      </c>
      <c r="B56" s="255">
        <v>298519013</v>
      </c>
      <c r="C56" s="277">
        <f t="shared" si="11"/>
        <v>4.7320479093669032</v>
      </c>
      <c r="D56" s="244">
        <f t="shared" si="0"/>
        <v>0.99433419825461322</v>
      </c>
      <c r="E56" s="255">
        <v>317251790</v>
      </c>
      <c r="F56" s="255">
        <f t="shared" si="12"/>
        <v>4.3129348293099339</v>
      </c>
      <c r="G56" s="244">
        <f t="shared" si="1"/>
        <v>0.93249012403738751</v>
      </c>
      <c r="H56" s="245">
        <f t="shared" si="2"/>
        <v>18732777</v>
      </c>
      <c r="I56" s="246">
        <f t="shared" si="3"/>
        <v>6.2752374837846645</v>
      </c>
      <c r="J56" s="255">
        <v>318908357</v>
      </c>
      <c r="K56" s="161">
        <f t="shared" si="13"/>
        <v>4.7227327537209813</v>
      </c>
      <c r="L56" s="244">
        <f t="shared" si="4"/>
        <v>0.88303573861276474</v>
      </c>
      <c r="M56" s="255">
        <v>319663784</v>
      </c>
      <c r="N56" s="161">
        <f>M56/$M$138*100</f>
        <v>4.7632855985571165</v>
      </c>
      <c r="O56" s="244">
        <f t="shared" si="5"/>
        <v>0.84049058449241454</v>
      </c>
    </row>
    <row r="57" spans="1:15">
      <c r="A57" s="264" t="s">
        <v>114</v>
      </c>
      <c r="B57" s="272">
        <v>332561</v>
      </c>
      <c r="C57" s="277">
        <f t="shared" si="11"/>
        <v>5.2716728792981992E-3</v>
      </c>
      <c r="D57" s="244">
        <f t="shared" si="0"/>
        <v>1.1077243354873094E-3</v>
      </c>
      <c r="E57" s="272">
        <v>161654</v>
      </c>
      <c r="F57" s="161">
        <f t="shared" si="12"/>
        <v>2.1976335165745419E-3</v>
      </c>
      <c r="G57" s="244">
        <f t="shared" si="1"/>
        <v>4.7514549409205807E-4</v>
      </c>
      <c r="H57" s="245">
        <f t="shared" si="2"/>
        <v>-170907</v>
      </c>
      <c r="I57" s="246">
        <f t="shared" si="3"/>
        <v>-51.39117334864882</v>
      </c>
      <c r="J57" s="272"/>
      <c r="K57" s="161">
        <f t="shared" si="13"/>
        <v>0</v>
      </c>
      <c r="L57" s="244">
        <f t="shared" si="4"/>
        <v>0</v>
      </c>
      <c r="M57" s="272"/>
      <c r="N57" s="161"/>
      <c r="O57" s="244">
        <f t="shared" si="5"/>
        <v>0</v>
      </c>
    </row>
    <row r="58" spans="1:15">
      <c r="A58" s="256" t="s">
        <v>16</v>
      </c>
      <c r="B58" s="257">
        <v>75087839</v>
      </c>
      <c r="C58" s="278">
        <f t="shared" si="11"/>
        <v>1.1902734368173347</v>
      </c>
      <c r="D58" s="244">
        <f t="shared" si="0"/>
        <v>0.25010938311904601</v>
      </c>
      <c r="E58" s="257">
        <v>89697642</v>
      </c>
      <c r="F58" s="161">
        <f t="shared" si="12"/>
        <v>1.2194102491550123</v>
      </c>
      <c r="G58" s="244">
        <f t="shared" si="1"/>
        <v>0.26364599964728708</v>
      </c>
      <c r="H58" s="245">
        <f t="shared" si="2"/>
        <v>14609803</v>
      </c>
      <c r="I58" s="246">
        <f t="shared" si="3"/>
        <v>19.456949613372146</v>
      </c>
      <c r="J58" s="257">
        <v>52346415</v>
      </c>
      <c r="K58" s="161">
        <f t="shared" si="13"/>
        <v>0.77520116119243387</v>
      </c>
      <c r="L58" s="244">
        <f t="shared" si="4"/>
        <v>0.14494369375605703</v>
      </c>
      <c r="M58" s="257">
        <v>27329683</v>
      </c>
      <c r="N58" s="161">
        <f t="shared" ref="N58:N66" si="15">M58/$M$138*100</f>
        <v>0.40723751629941057</v>
      </c>
      <c r="O58" s="244">
        <f t="shared" si="5"/>
        <v>7.1857815581205797E-2</v>
      </c>
    </row>
    <row r="59" spans="1:15">
      <c r="A59" s="264" t="s">
        <v>114</v>
      </c>
      <c r="B59" s="265">
        <v>15556</v>
      </c>
      <c r="C59" s="279">
        <f t="shared" si="11"/>
        <v>2.4658977844775181E-4</v>
      </c>
      <c r="D59" s="244">
        <f t="shared" si="0"/>
        <v>5.1815335420691484E-5</v>
      </c>
      <c r="E59" s="265"/>
      <c r="F59" s="270">
        <f t="shared" si="12"/>
        <v>0</v>
      </c>
      <c r="G59" s="244">
        <f t="shared" si="1"/>
        <v>0</v>
      </c>
      <c r="H59" s="245">
        <f t="shared" si="2"/>
        <v>-15556</v>
      </c>
      <c r="I59" s="246">
        <f t="shared" si="3"/>
        <v>-100</v>
      </c>
      <c r="J59" s="265"/>
      <c r="K59" s="270">
        <f t="shared" si="13"/>
        <v>0</v>
      </c>
      <c r="L59" s="244">
        <f t="shared" si="4"/>
        <v>0</v>
      </c>
      <c r="M59" s="265"/>
      <c r="N59" s="270">
        <f t="shared" si="15"/>
        <v>0</v>
      </c>
      <c r="O59" s="244">
        <f t="shared" si="5"/>
        <v>0</v>
      </c>
    </row>
    <row r="60" spans="1:15">
      <c r="A60" s="259" t="s">
        <v>120</v>
      </c>
      <c r="B60" s="242">
        <v>336205957</v>
      </c>
      <c r="C60" s="161">
        <f t="shared" si="11"/>
        <v>5.3294518159838242</v>
      </c>
      <c r="D60" s="244">
        <f t="shared" si="0"/>
        <v>1.1198652887882219</v>
      </c>
      <c r="E60" s="242">
        <f>E61+E63</f>
        <v>770358025</v>
      </c>
      <c r="F60" s="161">
        <f t="shared" si="12"/>
        <v>10.47276662193431</v>
      </c>
      <c r="G60" s="244">
        <f t="shared" si="1"/>
        <v>2.2642937657986009</v>
      </c>
      <c r="H60" s="245">
        <f t="shared" si="2"/>
        <v>434152068</v>
      </c>
      <c r="I60" s="246">
        <f t="shared" si="3"/>
        <v>129.13277083903662</v>
      </c>
      <c r="J60" s="242">
        <v>296378802</v>
      </c>
      <c r="K60" s="161">
        <f t="shared" si="13"/>
        <v>4.3890912388789651</v>
      </c>
      <c r="L60" s="244">
        <f t="shared" si="4"/>
        <v>0.82065291983940192</v>
      </c>
      <c r="M60" s="242">
        <v>216070060</v>
      </c>
      <c r="N60" s="161">
        <f t="shared" si="15"/>
        <v>3.2196434397378351</v>
      </c>
      <c r="O60" s="244">
        <f t="shared" si="5"/>
        <v>0.5681120605789709</v>
      </c>
    </row>
    <row r="61" spans="1:15" s="109" customFormat="1">
      <c r="A61" s="247" t="s">
        <v>15</v>
      </c>
      <c r="B61" s="255">
        <v>105793692</v>
      </c>
      <c r="C61" s="263">
        <f t="shared" si="11"/>
        <v>1.6770148541687897</v>
      </c>
      <c r="D61" s="244">
        <f t="shared" si="0"/>
        <v>0.35238722270335088</v>
      </c>
      <c r="E61" s="255">
        <v>179063134</v>
      </c>
      <c r="F61" s="161">
        <f t="shared" si="12"/>
        <v>2.4343050271646756</v>
      </c>
      <c r="G61" s="244">
        <f t="shared" si="1"/>
        <v>0.52631571924049148</v>
      </c>
      <c r="H61" s="245">
        <f t="shared" si="2"/>
        <v>73269442</v>
      </c>
      <c r="I61" s="246">
        <f t="shared" si="3"/>
        <v>69.25690994884647</v>
      </c>
      <c r="J61" s="255">
        <v>97554326</v>
      </c>
      <c r="K61" s="161">
        <f t="shared" si="13"/>
        <v>1.4446877937017319</v>
      </c>
      <c r="L61" s="244">
        <f t="shared" si="4"/>
        <v>0.27012135123909736</v>
      </c>
      <c r="M61" s="255">
        <v>97304451</v>
      </c>
      <c r="N61" s="161">
        <f t="shared" si="15"/>
        <v>1.4499261828290397</v>
      </c>
      <c r="O61" s="244">
        <f t="shared" si="5"/>
        <v>0.25584216601372489</v>
      </c>
    </row>
    <row r="62" spans="1:15">
      <c r="A62" s="267" t="s">
        <v>3</v>
      </c>
      <c r="B62" s="251">
        <v>374</v>
      </c>
      <c r="C62" s="252">
        <f t="shared" si="11"/>
        <v>5.9285534288672647E-6</v>
      </c>
      <c r="D62" s="244">
        <f t="shared" si="0"/>
        <v>1.245753114382786E-6</v>
      </c>
      <c r="E62" s="251">
        <v>554</v>
      </c>
      <c r="F62" s="243">
        <f t="shared" si="12"/>
        <v>7.5314496899692943E-6</v>
      </c>
      <c r="G62" s="244">
        <f t="shared" si="1"/>
        <v>1.628358121215684E-6</v>
      </c>
      <c r="H62" s="245">
        <f t="shared" si="2"/>
        <v>180</v>
      </c>
      <c r="I62" s="246">
        <f t="shared" si="3"/>
        <v>48.128342245989302</v>
      </c>
      <c r="J62" s="251">
        <v>554</v>
      </c>
      <c r="K62" s="243">
        <f t="shared" si="13"/>
        <v>8.2042188237839861E-6</v>
      </c>
      <c r="L62" s="244">
        <f t="shared" si="4"/>
        <v>1.5339886473764365E-6</v>
      </c>
      <c r="M62" s="251">
        <v>554</v>
      </c>
      <c r="N62" s="243">
        <f t="shared" si="15"/>
        <v>8.2551116319158725E-6</v>
      </c>
      <c r="O62" s="244">
        <f t="shared" si="5"/>
        <v>1.4566297688849158E-6</v>
      </c>
    </row>
    <row r="63" spans="1:15">
      <c r="A63" s="256" t="s">
        <v>16</v>
      </c>
      <c r="B63" s="257">
        <v>230412265</v>
      </c>
      <c r="C63" s="278">
        <f t="shared" si="11"/>
        <v>3.6524369618150345</v>
      </c>
      <c r="D63" s="244">
        <f t="shared" si="0"/>
        <v>0.76747806608487112</v>
      </c>
      <c r="E63" s="257">
        <v>591294891</v>
      </c>
      <c r="F63" s="161">
        <f t="shared" si="12"/>
        <v>8.0384615947696343</v>
      </c>
      <c r="G63" s="244">
        <f t="shared" si="1"/>
        <v>1.7379780465581096</v>
      </c>
      <c r="H63" s="245">
        <f t="shared" si="2"/>
        <v>360882626</v>
      </c>
      <c r="I63" s="246">
        <f t="shared" si="3"/>
        <v>156.6247465168575</v>
      </c>
      <c r="J63" s="257">
        <v>198824476</v>
      </c>
      <c r="K63" s="161">
        <f t="shared" si="13"/>
        <v>2.9444034451772336</v>
      </c>
      <c r="L63" s="244">
        <f t="shared" si="4"/>
        <v>0.55053156860030461</v>
      </c>
      <c r="M63" s="257">
        <v>118765609</v>
      </c>
      <c r="N63" s="161">
        <f t="shared" si="15"/>
        <v>1.7697172569087947</v>
      </c>
      <c r="O63" s="244">
        <f t="shared" si="5"/>
        <v>0.31226989456524595</v>
      </c>
    </row>
    <row r="64" spans="1:15" s="33" customFormat="1" ht="26">
      <c r="A64" s="182" t="s">
        <v>118</v>
      </c>
      <c r="B64" s="271">
        <v>11631830</v>
      </c>
      <c r="C64" s="279">
        <f t="shared" si="11"/>
        <v>0.18438482788904043</v>
      </c>
      <c r="D64" s="244">
        <f t="shared" si="0"/>
        <v>3.8744354140297116E-2</v>
      </c>
      <c r="E64" s="271">
        <v>11700000</v>
      </c>
      <c r="F64" s="161">
        <f t="shared" si="12"/>
        <v>0.1590576920083768</v>
      </c>
      <c r="G64" s="244">
        <f t="shared" si="1"/>
        <v>3.4389512668273468E-2</v>
      </c>
      <c r="H64" s="245">
        <f t="shared" si="2"/>
        <v>68170</v>
      </c>
      <c r="I64" s="246">
        <f t="shared" si="3"/>
        <v>0.5860642736353725</v>
      </c>
      <c r="J64" s="271"/>
      <c r="K64" s="161">
        <f t="shared" si="13"/>
        <v>0</v>
      </c>
      <c r="L64" s="244">
        <f t="shared" si="4"/>
        <v>0</v>
      </c>
      <c r="M64" s="271"/>
      <c r="N64" s="161">
        <f t="shared" si="15"/>
        <v>0</v>
      </c>
      <c r="O64" s="244">
        <f t="shared" si="5"/>
        <v>0</v>
      </c>
    </row>
    <row r="65" spans="1:15">
      <c r="A65" s="262" t="s">
        <v>34</v>
      </c>
      <c r="B65" s="242">
        <v>444623863</v>
      </c>
      <c r="C65" s="161">
        <f t="shared" si="11"/>
        <v>7.0480650469113879</v>
      </c>
      <c r="D65" s="244">
        <f t="shared" si="0"/>
        <v>1.4809934814469388</v>
      </c>
      <c r="E65" s="242">
        <v>743973594</v>
      </c>
      <c r="F65" s="161">
        <f t="shared" si="12"/>
        <v>10.114078869813433</v>
      </c>
      <c r="G65" s="244">
        <f t="shared" si="1"/>
        <v>2.1867426782670041</v>
      </c>
      <c r="H65" s="245">
        <f t="shared" si="2"/>
        <v>299349731</v>
      </c>
      <c r="I65" s="246">
        <f t="shared" si="3"/>
        <v>67.326510318228259</v>
      </c>
      <c r="J65" s="242">
        <v>504611146</v>
      </c>
      <c r="K65" s="161">
        <f t="shared" si="13"/>
        <v>7.4728163586722189</v>
      </c>
      <c r="L65" s="244">
        <f t="shared" si="4"/>
        <v>1.3972342406202409</v>
      </c>
      <c r="M65" s="242">
        <v>428964990</v>
      </c>
      <c r="N65" s="161">
        <f t="shared" si="15"/>
        <v>6.3919745101690895</v>
      </c>
      <c r="O65" s="244">
        <f t="shared" si="5"/>
        <v>1.1278757657823471</v>
      </c>
    </row>
    <row r="66" spans="1:15">
      <c r="A66" s="247" t="s">
        <v>15</v>
      </c>
      <c r="B66" s="255">
        <v>333202403</v>
      </c>
      <c r="C66" s="263">
        <f t="shared" si="11"/>
        <v>5.2818402374664766</v>
      </c>
      <c r="D66" s="244">
        <f t="shared" si="0"/>
        <v>1.109860778762241</v>
      </c>
      <c r="E66" s="255">
        <v>574004419</v>
      </c>
      <c r="F66" s="161">
        <f t="shared" si="12"/>
        <v>7.8034032554486545</v>
      </c>
      <c r="G66" s="244">
        <f t="shared" si="1"/>
        <v>1.6871566016107227</v>
      </c>
      <c r="H66" s="245">
        <f t="shared" si="2"/>
        <v>240802016</v>
      </c>
      <c r="I66" s="246">
        <f t="shared" si="3"/>
        <v>72.268991409404691</v>
      </c>
      <c r="J66" s="255">
        <v>418438716</v>
      </c>
      <c r="K66" s="161">
        <f t="shared" si="13"/>
        <v>6.1966837371971142</v>
      </c>
      <c r="L66" s="244">
        <f t="shared" si="4"/>
        <v>1.158628591997785</v>
      </c>
      <c r="M66" s="255">
        <v>416601357</v>
      </c>
      <c r="N66" s="161">
        <f t="shared" si="15"/>
        <v>6.2077449603657708</v>
      </c>
      <c r="O66" s="244">
        <f t="shared" si="5"/>
        <v>1.0953681197907081</v>
      </c>
    </row>
    <row r="67" spans="1:15" s="109" customFormat="1">
      <c r="A67" s="267" t="s">
        <v>3</v>
      </c>
      <c r="B67" s="255">
        <v>187</v>
      </c>
      <c r="C67" s="263">
        <f t="shared" si="11"/>
        <v>2.9642767144336323E-6</v>
      </c>
      <c r="D67" s="244">
        <f t="shared" si="0"/>
        <v>6.22876557191393E-7</v>
      </c>
      <c r="E67" s="255">
        <v>185</v>
      </c>
      <c r="F67" s="161">
        <f t="shared" si="12"/>
        <v>2.5150147881666414E-6</v>
      </c>
      <c r="G67" s="244">
        <f t="shared" si="1"/>
        <v>5.437657986009054E-7</v>
      </c>
      <c r="H67" s="245">
        <f t="shared" si="2"/>
        <v>-2</v>
      </c>
      <c r="I67" s="246">
        <f t="shared" si="3"/>
        <v>-1.0695187165775479</v>
      </c>
      <c r="J67" s="255">
        <v>185</v>
      </c>
      <c r="K67" s="161">
        <f t="shared" si="13"/>
        <v>2.7396759610108977E-6</v>
      </c>
      <c r="L67" s="244">
        <f t="shared" si="4"/>
        <v>5.1225252665097606E-7</v>
      </c>
      <c r="M67" s="255">
        <v>185</v>
      </c>
      <c r="N67" s="161"/>
      <c r="O67" s="244">
        <f t="shared" si="5"/>
        <v>4.8641968816554038E-7</v>
      </c>
    </row>
    <row r="68" spans="1:15">
      <c r="A68" s="256" t="s">
        <v>16</v>
      </c>
      <c r="B68" s="257">
        <v>111421460</v>
      </c>
      <c r="C68" s="278">
        <f t="shared" si="11"/>
        <v>1.7662248094449113</v>
      </c>
      <c r="D68" s="244">
        <f t="shared" ref="D68:D110" si="16">B68/$B$155/1000000*100</f>
        <v>0.37113270268469783</v>
      </c>
      <c r="E68" s="257">
        <v>169969175</v>
      </c>
      <c r="F68" s="161">
        <f t="shared" si="12"/>
        <v>2.3106756143647775</v>
      </c>
      <c r="G68" s="244">
        <f t="shared" ref="G68:G132" si="17">E68/$E$155/1000000*100</f>
        <v>0.4995860766562813</v>
      </c>
      <c r="H68" s="245">
        <f t="shared" ref="H68:H136" si="18">E68-B68</f>
        <v>58547715</v>
      </c>
      <c r="I68" s="246">
        <f t="shared" ref="I68:I139" si="19">E68/B68*100-100</f>
        <v>52.546174677660815</v>
      </c>
      <c r="J68" s="257">
        <v>86172430</v>
      </c>
      <c r="K68" s="161">
        <f t="shared" si="13"/>
        <v>1.2761326214751045</v>
      </c>
      <c r="L68" s="244">
        <f t="shared" ref="L68:L132" si="20">J68/$J$155/1000000*100</f>
        <v>0.23860564862245606</v>
      </c>
      <c r="M68" s="257">
        <v>12363633</v>
      </c>
      <c r="N68" s="161"/>
      <c r="O68" s="244">
        <f t="shared" ref="O68:O132" si="21">M68/$M$155/1000000*100</f>
        <v>3.2507645991638835E-2</v>
      </c>
    </row>
    <row r="69" spans="1:15" ht="26">
      <c r="A69" s="182" t="s">
        <v>118</v>
      </c>
      <c r="B69" s="271">
        <v>192300</v>
      </c>
      <c r="C69" s="279">
        <f t="shared" si="11"/>
        <v>3.0482909742544787E-3</v>
      </c>
      <c r="D69" s="244">
        <f t="shared" si="16"/>
        <v>6.4053027779628266E-4</v>
      </c>
      <c r="E69" s="271">
        <v>1019057</v>
      </c>
      <c r="F69" s="161">
        <f t="shared" si="12"/>
        <v>1.3853748243160722E-2</v>
      </c>
      <c r="G69" s="244">
        <f t="shared" si="17"/>
        <v>2.995288342836988E-3</v>
      </c>
      <c r="H69" s="245">
        <f t="shared" si="18"/>
        <v>826757</v>
      </c>
      <c r="I69" s="246">
        <f t="shared" si="19"/>
        <v>429.93083723348934</v>
      </c>
      <c r="J69" s="271">
        <v>48468904</v>
      </c>
      <c r="K69" s="161">
        <f t="shared" si="13"/>
        <v>0.71777887105591864</v>
      </c>
      <c r="L69" s="244">
        <f t="shared" si="20"/>
        <v>0.1342071272324519</v>
      </c>
      <c r="M69" s="271">
        <v>12306327</v>
      </c>
      <c r="N69" s="161"/>
      <c r="O69" s="244">
        <f t="shared" si="21"/>
        <v>3.2356971577314438E-2</v>
      </c>
    </row>
    <row r="70" spans="1:15">
      <c r="A70" s="260" t="s">
        <v>121</v>
      </c>
      <c r="B70" s="242">
        <v>788559792</v>
      </c>
      <c r="C70" s="161">
        <f t="shared" si="11"/>
        <v>12.500050424407641</v>
      </c>
      <c r="D70" s="244">
        <f t="shared" si="16"/>
        <v>2.6266064619279192</v>
      </c>
      <c r="E70" s="242">
        <f>E71+E74</f>
        <v>911424181</v>
      </c>
      <c r="F70" s="161">
        <f t="shared" si="12"/>
        <v>12.390515100041458</v>
      </c>
      <c r="G70" s="244">
        <f t="shared" si="17"/>
        <v>2.6789259332196811</v>
      </c>
      <c r="H70" s="245">
        <f t="shared" si="18"/>
        <v>122864389</v>
      </c>
      <c r="I70" s="246">
        <f t="shared" si="19"/>
        <v>15.580858959139007</v>
      </c>
      <c r="J70" s="242">
        <v>886320536</v>
      </c>
      <c r="K70" s="161">
        <f t="shared" si="13"/>
        <v>13.125573330970239</v>
      </c>
      <c r="L70" s="244">
        <f t="shared" si="20"/>
        <v>2.4541618053440399</v>
      </c>
      <c r="M70" s="242">
        <v>875512077</v>
      </c>
      <c r="N70" s="161"/>
      <c r="O70" s="244">
        <f t="shared" si="21"/>
        <v>2.3019800620513764</v>
      </c>
    </row>
    <row r="71" spans="1:15">
      <c r="A71" s="247" t="s">
        <v>15</v>
      </c>
      <c r="B71" s="255">
        <v>757865785</v>
      </c>
      <c r="C71" s="263">
        <f t="shared" si="11"/>
        <v>12.013496786852757</v>
      </c>
      <c r="D71" s="244">
        <f t="shared" si="16"/>
        <v>2.5243680800746118</v>
      </c>
      <c r="E71" s="255">
        <v>880668764</v>
      </c>
      <c r="F71" s="161">
        <f t="shared" si="12"/>
        <v>11.972405215872637</v>
      </c>
      <c r="G71" s="244">
        <f t="shared" si="17"/>
        <v>2.5885273176180119</v>
      </c>
      <c r="H71" s="245">
        <f t="shared" si="18"/>
        <v>122802979</v>
      </c>
      <c r="I71" s="246">
        <f t="shared" si="19"/>
        <v>16.203789830675632</v>
      </c>
      <c r="J71" s="255">
        <v>868022998</v>
      </c>
      <c r="K71" s="161">
        <f t="shared" si="13"/>
        <v>12.854604006622761</v>
      </c>
      <c r="L71" s="244">
        <f t="shared" si="20"/>
        <v>2.4034971563062437</v>
      </c>
      <c r="M71" s="255">
        <v>875375537</v>
      </c>
      <c r="N71" s="161"/>
      <c r="O71" s="244">
        <f t="shared" si="21"/>
        <v>2.3016210580285539</v>
      </c>
    </row>
    <row r="72" spans="1:15">
      <c r="A72" s="267" t="s">
        <v>3</v>
      </c>
      <c r="B72" s="251">
        <v>253786951</v>
      </c>
      <c r="C72" s="281">
        <f t="shared" si="11"/>
        <v>4.0229665736706384</v>
      </c>
      <c r="D72" s="244">
        <f t="shared" si="16"/>
        <v>0.84533658983412163</v>
      </c>
      <c r="E72" s="251">
        <v>243530388</v>
      </c>
      <c r="F72" s="161">
        <f t="shared" si="12"/>
        <v>3.3107163631781624</v>
      </c>
      <c r="G72" s="244">
        <f t="shared" si="17"/>
        <v>0.71580268061842334</v>
      </c>
      <c r="H72" s="245">
        <f t="shared" si="18"/>
        <v>-10256563</v>
      </c>
      <c r="I72" s="246">
        <f t="shared" si="19"/>
        <v>-4.0414067624777203</v>
      </c>
      <c r="J72" s="251">
        <v>237888462</v>
      </c>
      <c r="K72" s="161">
        <f t="shared" si="13"/>
        <v>3.5229043283419159</v>
      </c>
      <c r="L72" s="244">
        <f t="shared" si="20"/>
        <v>0.65869711200332282</v>
      </c>
      <c r="M72" s="251">
        <v>237132801</v>
      </c>
      <c r="N72" s="161"/>
      <c r="O72" s="244">
        <f t="shared" si="21"/>
        <v>0.62349223306076307</v>
      </c>
    </row>
    <row r="73" spans="1:15" hidden="1">
      <c r="A73" s="282" t="s">
        <v>114</v>
      </c>
      <c r="B73" s="251"/>
      <c r="C73" s="281"/>
      <c r="D73" s="244">
        <f t="shared" si="16"/>
        <v>0</v>
      </c>
      <c r="E73" s="251"/>
      <c r="F73" s="161"/>
      <c r="G73" s="244">
        <f t="shared" si="17"/>
        <v>0</v>
      </c>
      <c r="H73" s="245">
        <f t="shared" si="18"/>
        <v>0</v>
      </c>
      <c r="I73" s="246" t="s">
        <v>122</v>
      </c>
      <c r="J73" s="251"/>
      <c r="K73" s="161"/>
      <c r="L73" s="244">
        <f t="shared" si="20"/>
        <v>0</v>
      </c>
      <c r="M73" s="251"/>
      <c r="N73" s="161"/>
      <c r="O73" s="244">
        <f t="shared" si="21"/>
        <v>0</v>
      </c>
    </row>
    <row r="74" spans="1:15">
      <c r="A74" s="256" t="s">
        <v>16</v>
      </c>
      <c r="B74" s="257">
        <v>30694007</v>
      </c>
      <c r="C74" s="278">
        <f>B74/$B$138*100</f>
        <v>0.4865536375548819</v>
      </c>
      <c r="D74" s="244">
        <f t="shared" si="16"/>
        <v>0.10223838185330757</v>
      </c>
      <c r="E74" s="257">
        <v>30755417</v>
      </c>
      <c r="F74" s="161">
        <f>E74/$E$138*100</f>
        <v>0.41810988416882011</v>
      </c>
      <c r="G74" s="244">
        <f t="shared" si="17"/>
        <v>9.0398615601669507E-2</v>
      </c>
      <c r="H74" s="245">
        <f t="shared" si="18"/>
        <v>61410</v>
      </c>
      <c r="I74" s="246">
        <f t="shared" si="19"/>
        <v>0.20007162961812242</v>
      </c>
      <c r="J74" s="257">
        <v>18297538</v>
      </c>
      <c r="K74" s="161">
        <f>J74/$J$138*100</f>
        <v>0.27096932434747795</v>
      </c>
      <c r="L74" s="244">
        <f t="shared" si="20"/>
        <v>5.0664649037795932E-2</v>
      </c>
      <c r="M74" s="257">
        <v>136540</v>
      </c>
      <c r="N74" s="161"/>
      <c r="O74" s="244">
        <f t="shared" si="21"/>
        <v>3.590040228222859E-4</v>
      </c>
    </row>
    <row r="75" spans="1:15" ht="26">
      <c r="A75" s="182" t="s">
        <v>118</v>
      </c>
      <c r="B75" s="271">
        <v>75152</v>
      </c>
      <c r="C75" s="279">
        <f>B75/$B$138*100</f>
        <v>1.1912905007653281E-3</v>
      </c>
      <c r="D75" s="244">
        <f t="shared" si="16"/>
        <v>2.5032309639597632E-4</v>
      </c>
      <c r="E75" s="271">
        <v>110327</v>
      </c>
      <c r="F75" s="161">
        <f>E75/$E$138*100</f>
        <v>1.4998596569408707E-3</v>
      </c>
      <c r="G75" s="244">
        <f t="shared" si="17"/>
        <v>3.2428134736347072E-4</v>
      </c>
      <c r="H75" s="245">
        <f t="shared" si="18"/>
        <v>35175</v>
      </c>
      <c r="I75" s="246">
        <f t="shared" si="19"/>
        <v>46.805141579731753</v>
      </c>
      <c r="J75" s="271"/>
      <c r="K75" s="161">
        <f>J75/$J$138*100</f>
        <v>0</v>
      </c>
      <c r="L75" s="244">
        <f t="shared" si="20"/>
        <v>0</v>
      </c>
      <c r="M75" s="271"/>
      <c r="N75" s="161"/>
      <c r="O75" s="244">
        <f t="shared" si="21"/>
        <v>0</v>
      </c>
    </row>
    <row r="76" spans="1:15">
      <c r="A76" s="264" t="s">
        <v>114</v>
      </c>
      <c r="B76" s="272">
        <v>14963</v>
      </c>
      <c r="C76" s="263">
        <f>B76/$B$138*100</f>
        <v>2.3718969239609861E-4</v>
      </c>
      <c r="D76" s="244">
        <f t="shared" si="16"/>
        <v>4.9840117247351934E-5</v>
      </c>
      <c r="E76" s="272">
        <v>128501</v>
      </c>
      <c r="F76" s="161">
        <f>E76/$E$138*100</f>
        <v>1.7469292718605494E-3</v>
      </c>
      <c r="G76" s="244">
        <f t="shared" si="17"/>
        <v>3.7769972370818881E-4</v>
      </c>
      <c r="H76" s="245">
        <f t="shared" si="18"/>
        <v>113538</v>
      </c>
      <c r="I76" s="246">
        <f t="shared" si="19"/>
        <v>758.79168615919264</v>
      </c>
      <c r="J76" s="272">
        <v>60473</v>
      </c>
      <c r="K76" s="161">
        <f>J76/$J$138*100</f>
        <v>8.9554823994709195E-4</v>
      </c>
      <c r="L76" s="244">
        <f t="shared" si="20"/>
        <v>1.6744565969818633E-4</v>
      </c>
      <c r="M76" s="272"/>
      <c r="N76" s="161"/>
      <c r="O76" s="244">
        <f t="shared" si="21"/>
        <v>0</v>
      </c>
    </row>
    <row r="77" spans="1:15">
      <c r="A77" s="283" t="s">
        <v>3</v>
      </c>
      <c r="B77" s="272"/>
      <c r="C77" s="263"/>
      <c r="D77" s="244">
        <f t="shared" si="16"/>
        <v>0</v>
      </c>
      <c r="E77" s="272">
        <v>268056</v>
      </c>
      <c r="F77" s="161"/>
      <c r="G77" s="244">
        <f t="shared" si="17"/>
        <v>7.8789018870142858E-4</v>
      </c>
      <c r="H77" s="245">
        <f t="shared" si="18"/>
        <v>268056</v>
      </c>
      <c r="I77" s="246" t="s">
        <v>122</v>
      </c>
      <c r="J77" s="272">
        <v>115413</v>
      </c>
      <c r="K77" s="161"/>
      <c r="L77" s="244">
        <f t="shared" si="20"/>
        <v>3.1957081545064373E-4</v>
      </c>
      <c r="M77" s="272"/>
      <c r="N77" s="161"/>
      <c r="O77" s="244">
        <f t="shared" si="21"/>
        <v>0</v>
      </c>
    </row>
    <row r="78" spans="1:15">
      <c r="A78" s="262" t="s">
        <v>36</v>
      </c>
      <c r="B78" s="242">
        <v>301935174</v>
      </c>
      <c r="C78" s="161">
        <f>B78/$B$138*100</f>
        <v>4.7862000297147977</v>
      </c>
      <c r="D78" s="244">
        <f t="shared" si="16"/>
        <v>1.0057130570914663</v>
      </c>
      <c r="E78" s="242">
        <f>E79+E82</f>
        <v>321302945</v>
      </c>
      <c r="F78" s="161">
        <f>E78/$E$138*100</f>
        <v>4.3680089630080712</v>
      </c>
      <c r="G78" s="244">
        <f t="shared" si="17"/>
        <v>0.94439758097701487</v>
      </c>
      <c r="H78" s="245">
        <f t="shared" si="18"/>
        <v>19367771</v>
      </c>
      <c r="I78" s="246">
        <f t="shared" si="19"/>
        <v>6.4145461237318386</v>
      </c>
      <c r="J78" s="242">
        <f>J79+J82</f>
        <v>320832615</v>
      </c>
      <c r="K78" s="161">
        <f>J78/$J$138*100</f>
        <v>4.7512292044527804</v>
      </c>
      <c r="L78" s="244">
        <f t="shared" si="20"/>
        <v>0.88836387927453964</v>
      </c>
      <c r="M78" s="242">
        <f>M79+M82</f>
        <v>369549168</v>
      </c>
      <c r="N78" s="161"/>
      <c r="O78" s="244">
        <f t="shared" si="21"/>
        <v>0.97165400573186433</v>
      </c>
    </row>
    <row r="79" spans="1:15">
      <c r="A79" s="247" t="s">
        <v>15</v>
      </c>
      <c r="B79" s="255">
        <v>291634192</v>
      </c>
      <c r="C79" s="263">
        <f>B79/$B$138*100</f>
        <v>4.6229114677982199</v>
      </c>
      <c r="D79" s="244">
        <f t="shared" si="16"/>
        <v>0.97140161215108922</v>
      </c>
      <c r="E79" s="255">
        <v>310401243</v>
      </c>
      <c r="F79" s="161">
        <f>E79/$E$138*100</f>
        <v>4.2198038724881473</v>
      </c>
      <c r="G79" s="244">
        <f t="shared" si="17"/>
        <v>0.91235448533301988</v>
      </c>
      <c r="H79" s="245">
        <f t="shared" si="18"/>
        <v>18767051</v>
      </c>
      <c r="I79" s="246">
        <f t="shared" si="19"/>
        <v>6.4351339845637909</v>
      </c>
      <c r="J79" s="255">
        <v>319478105</v>
      </c>
      <c r="K79" s="161">
        <f>J79/$J$138*100</f>
        <v>4.7311701856098134</v>
      </c>
      <c r="L79" s="244">
        <f t="shared" si="20"/>
        <v>0.88461333241035578</v>
      </c>
      <c r="M79" s="255">
        <v>369159952</v>
      </c>
      <c r="N79" s="161"/>
      <c r="O79" s="244">
        <f t="shared" si="21"/>
        <v>0.97063064181105874</v>
      </c>
    </row>
    <row r="80" spans="1:15">
      <c r="A80" s="267" t="s">
        <v>3</v>
      </c>
      <c r="B80" s="255">
        <v>374</v>
      </c>
      <c r="C80" s="263">
        <f>B80/$B$138*100</f>
        <v>5.9285534288672647E-6</v>
      </c>
      <c r="D80" s="244">
        <f t="shared" si="16"/>
        <v>1.245753114382786E-6</v>
      </c>
      <c r="E80" s="255">
        <v>374</v>
      </c>
      <c r="F80" s="161">
        <f>E80/$E$138*100</f>
        <v>5.0844082744558047E-6</v>
      </c>
      <c r="G80" s="244">
        <f t="shared" si="17"/>
        <v>1.0992886955499384E-6</v>
      </c>
      <c r="H80" s="245">
        <f t="shared" si="18"/>
        <v>0</v>
      </c>
      <c r="I80" s="246">
        <f t="shared" si="19"/>
        <v>0</v>
      </c>
      <c r="J80" s="255">
        <v>374</v>
      </c>
      <c r="K80" s="161">
        <f>J80/$J$138*100</f>
        <v>5.5385881590166261E-6</v>
      </c>
      <c r="L80" s="244">
        <f t="shared" si="20"/>
        <v>1.0355807836079191E-6</v>
      </c>
      <c r="M80" s="255">
        <v>374</v>
      </c>
      <c r="N80" s="161"/>
      <c r="O80" s="244">
        <f t="shared" si="21"/>
        <v>9.8335655877790335E-7</v>
      </c>
    </row>
    <row r="81" spans="1:15">
      <c r="A81" s="264" t="s">
        <v>114</v>
      </c>
      <c r="B81" s="265"/>
      <c r="C81" s="263"/>
      <c r="D81" s="244">
        <f t="shared" si="16"/>
        <v>0</v>
      </c>
      <c r="E81" s="265">
        <v>163113</v>
      </c>
      <c r="F81" s="161"/>
      <c r="G81" s="244">
        <f t="shared" si="17"/>
        <v>4.7943389571453767E-4</v>
      </c>
      <c r="H81" s="245">
        <f t="shared" si="18"/>
        <v>163113</v>
      </c>
      <c r="I81" s="246" t="s">
        <v>122</v>
      </c>
      <c r="J81" s="265"/>
      <c r="K81" s="161"/>
      <c r="L81" s="244">
        <f t="shared" si="20"/>
        <v>0</v>
      </c>
      <c r="M81" s="265"/>
      <c r="N81" s="161"/>
      <c r="O81" s="244">
        <f t="shared" si="21"/>
        <v>0</v>
      </c>
    </row>
    <row r="82" spans="1:15">
      <c r="A82" s="256" t="s">
        <v>16</v>
      </c>
      <c r="B82" s="257">
        <v>10300982</v>
      </c>
      <c r="C82" s="278">
        <f t="shared" ref="C82:C103" si="22">B82/$B$138*100</f>
        <v>0.16328856191657748</v>
      </c>
      <c r="D82" s="244">
        <f t="shared" si="16"/>
        <v>3.4311444940377051E-2</v>
      </c>
      <c r="E82" s="257">
        <v>10901702</v>
      </c>
      <c r="F82" s="161">
        <f t="shared" ref="F82:F103" si="23">E82/$E$138*100</f>
        <v>0.1482050905199235</v>
      </c>
      <c r="G82" s="244">
        <f t="shared" si="17"/>
        <v>3.2043095643995066E-2</v>
      </c>
      <c r="H82" s="245">
        <f t="shared" si="18"/>
        <v>600720</v>
      </c>
      <c r="I82" s="246">
        <f t="shared" si="19"/>
        <v>5.8316770187541351</v>
      </c>
      <c r="J82" s="257">
        <v>1354510</v>
      </c>
      <c r="K82" s="161">
        <f t="shared" ref="K82:K103" si="24">J82/$J$138*100</f>
        <v>2.0059018842966871E-2</v>
      </c>
      <c r="L82" s="244">
        <f t="shared" si="20"/>
        <v>3.7505468641838569E-3</v>
      </c>
      <c r="M82" s="257">
        <v>389216</v>
      </c>
      <c r="N82" s="161"/>
      <c r="O82" s="244">
        <f t="shared" si="21"/>
        <v>1.023363920805616E-3</v>
      </c>
    </row>
    <row r="83" spans="1:15" ht="26">
      <c r="A83" s="182" t="s">
        <v>118</v>
      </c>
      <c r="B83" s="271">
        <v>336046</v>
      </c>
      <c r="C83" s="279">
        <f t="shared" si="22"/>
        <v>5.3269162180671894E-3</v>
      </c>
      <c r="D83" s="244">
        <f t="shared" si="16"/>
        <v>1.1193324895076944E-3</v>
      </c>
      <c r="E83" s="271">
        <v>249142</v>
      </c>
      <c r="F83" s="161">
        <f t="shared" si="23"/>
        <v>3.3870044019103426E-3</v>
      </c>
      <c r="G83" s="244">
        <f t="shared" si="17"/>
        <v>7.3229674916230685E-4</v>
      </c>
      <c r="H83" s="245">
        <f t="shared" si="18"/>
        <v>-86904</v>
      </c>
      <c r="I83" s="246">
        <f t="shared" si="19"/>
        <v>-25.860745255113883</v>
      </c>
      <c r="J83" s="271">
        <v>23708</v>
      </c>
      <c r="K83" s="161">
        <f t="shared" si="24"/>
        <v>3.5109317666835873E-4</v>
      </c>
      <c r="L83" s="244">
        <f t="shared" si="20"/>
        <v>6.5645853523466706E-5</v>
      </c>
      <c r="M83" s="271">
        <v>11220</v>
      </c>
      <c r="N83" s="161"/>
      <c r="O83" s="244">
        <f t="shared" si="21"/>
        <v>2.9500696763337099E-5</v>
      </c>
    </row>
    <row r="84" spans="1:15" ht="27" customHeight="1">
      <c r="A84" s="284" t="s">
        <v>37</v>
      </c>
      <c r="B84" s="242">
        <v>111028997</v>
      </c>
      <c r="C84" s="161">
        <f t="shared" si="22"/>
        <v>1.7600035852086717</v>
      </c>
      <c r="D84" s="244">
        <f t="shared" si="16"/>
        <v>0.36982545133568717</v>
      </c>
      <c r="E84" s="242">
        <v>163309914</v>
      </c>
      <c r="F84" s="161">
        <f t="shared" si="23"/>
        <v>2.2201451284552567</v>
      </c>
      <c r="G84" s="244">
        <f t="shared" si="17"/>
        <v>0.48001268003056846</v>
      </c>
      <c r="H84" s="245">
        <f t="shared" si="18"/>
        <v>52280917</v>
      </c>
      <c r="I84" s="246">
        <f t="shared" si="19"/>
        <v>47.087624325742581</v>
      </c>
      <c r="J84" s="242">
        <v>90289137</v>
      </c>
      <c r="K84" s="161">
        <f t="shared" si="24"/>
        <v>1.3370971793476736</v>
      </c>
      <c r="L84" s="244">
        <f t="shared" si="20"/>
        <v>0.25000453274262774</v>
      </c>
      <c r="M84" s="242">
        <v>63286622</v>
      </c>
      <c r="N84" s="161"/>
      <c r="O84" s="244">
        <f t="shared" si="21"/>
        <v>0.1663992375042726</v>
      </c>
    </row>
    <row r="85" spans="1:15">
      <c r="A85" s="247" t="s">
        <v>15</v>
      </c>
      <c r="B85" s="255">
        <v>64975296</v>
      </c>
      <c r="C85" s="263">
        <f t="shared" si="22"/>
        <v>1.0299719622793195</v>
      </c>
      <c r="D85" s="244">
        <f t="shared" si="16"/>
        <v>0.21642560788754914</v>
      </c>
      <c r="E85" s="255">
        <v>112190827</v>
      </c>
      <c r="F85" s="161">
        <f t="shared" si="23"/>
        <v>1.5251977783872721</v>
      </c>
      <c r="G85" s="244">
        <f t="shared" si="17"/>
        <v>0.32975964669919461</v>
      </c>
      <c r="H85" s="245">
        <f t="shared" si="18"/>
        <v>47215531</v>
      </c>
      <c r="I85" s="246">
        <f t="shared" si="19"/>
        <v>72.666896353961988</v>
      </c>
      <c r="J85" s="255">
        <v>55649008</v>
      </c>
      <c r="K85" s="161">
        <f t="shared" si="24"/>
        <v>0.82410945660380075</v>
      </c>
      <c r="L85" s="244">
        <f t="shared" si="20"/>
        <v>0.15408835110065069</v>
      </c>
      <c r="M85" s="255">
        <v>55580649</v>
      </c>
      <c r="N85" s="161"/>
      <c r="O85" s="244">
        <f t="shared" si="21"/>
        <v>0.14613795651145059</v>
      </c>
    </row>
    <row r="86" spans="1:15">
      <c r="A86" s="250" t="s">
        <v>3</v>
      </c>
      <c r="B86" s="251">
        <v>187</v>
      </c>
      <c r="C86" s="281">
        <f t="shared" si="22"/>
        <v>2.9642767144336323E-6</v>
      </c>
      <c r="D86" s="244">
        <f t="shared" si="16"/>
        <v>6.22876557191393E-7</v>
      </c>
      <c r="E86" s="251">
        <v>2435</v>
      </c>
      <c r="F86" s="161">
        <f t="shared" si="23"/>
        <v>3.3103032482085257E-5</v>
      </c>
      <c r="G86" s="244">
        <f t="shared" si="17"/>
        <v>7.1571336194227259E-6</v>
      </c>
      <c r="H86" s="245">
        <f t="shared" si="18"/>
        <v>2248</v>
      </c>
      <c r="I86" s="246">
        <f t="shared" si="19"/>
        <v>1202.1390374331552</v>
      </c>
      <c r="J86" s="251">
        <v>2435</v>
      </c>
      <c r="K86" s="161">
        <f t="shared" si="24"/>
        <v>3.6060059270602895E-5</v>
      </c>
      <c r="L86" s="244">
        <f t="shared" si="20"/>
        <v>6.7423508237574406E-6</v>
      </c>
      <c r="M86" s="251">
        <v>2666</v>
      </c>
      <c r="N86" s="161"/>
      <c r="O86" s="244">
        <f t="shared" si="21"/>
        <v>7.009702100807194E-6</v>
      </c>
    </row>
    <row r="87" spans="1:15">
      <c r="A87" s="264" t="s">
        <v>114</v>
      </c>
      <c r="B87" s="265">
        <v>135000</v>
      </c>
      <c r="C87" s="263">
        <f t="shared" si="22"/>
        <v>2.1399858633611786E-3</v>
      </c>
      <c r="D87" s="244">
        <f t="shared" si="16"/>
        <v>4.4967024182266334E-4</v>
      </c>
      <c r="E87" s="265">
        <v>137957</v>
      </c>
      <c r="F87" s="161">
        <f t="shared" si="23"/>
        <v>1.8754805142221914E-3</v>
      </c>
      <c r="G87" s="244">
        <f t="shared" si="17"/>
        <v>4.0549350420316261E-4</v>
      </c>
      <c r="H87" s="245">
        <f t="shared" si="18"/>
        <v>2957</v>
      </c>
      <c r="I87" s="246">
        <f t="shared" si="19"/>
        <v>2.1903703703703741</v>
      </c>
      <c r="J87" s="265">
        <v>2957</v>
      </c>
      <c r="K87" s="161">
        <f t="shared" si="24"/>
        <v>4.3790388198428243E-5</v>
      </c>
      <c r="L87" s="244">
        <f t="shared" si="20"/>
        <v>8.1877336286861424E-6</v>
      </c>
      <c r="M87" s="265">
        <v>2957</v>
      </c>
      <c r="N87" s="161"/>
      <c r="O87" s="244">
        <f t="shared" si="21"/>
        <v>7.7748271238135293E-6</v>
      </c>
    </row>
    <row r="88" spans="1:15">
      <c r="A88" s="256" t="s">
        <v>16</v>
      </c>
      <c r="B88" s="257">
        <v>46053701</v>
      </c>
      <c r="C88" s="278">
        <f t="shared" si="22"/>
        <v>0.73003162292935242</v>
      </c>
      <c r="D88" s="244">
        <f t="shared" si="16"/>
        <v>0.15339984344813803</v>
      </c>
      <c r="E88" s="257">
        <v>51119087</v>
      </c>
      <c r="F88" s="161">
        <f t="shared" si="23"/>
        <v>0.69494735006798447</v>
      </c>
      <c r="G88" s="244">
        <f t="shared" si="17"/>
        <v>0.15025303333137383</v>
      </c>
      <c r="H88" s="245">
        <f t="shared" si="18"/>
        <v>5065386</v>
      </c>
      <c r="I88" s="246">
        <f t="shared" si="19"/>
        <v>10.998868473133143</v>
      </c>
      <c r="J88" s="257">
        <v>34640129</v>
      </c>
      <c r="K88" s="161">
        <f t="shared" si="24"/>
        <v>0.51298772274387283</v>
      </c>
      <c r="L88" s="244">
        <f t="shared" si="20"/>
        <v>9.5916181641977016E-2</v>
      </c>
      <c r="M88" s="257">
        <v>7705973</v>
      </c>
      <c r="N88" s="161"/>
      <c r="O88" s="244">
        <f t="shared" si="21"/>
        <v>2.0261280992822026E-2</v>
      </c>
    </row>
    <row r="89" spans="1:15" ht="26">
      <c r="A89" s="182" t="s">
        <v>118</v>
      </c>
      <c r="B89" s="271">
        <v>1002980</v>
      </c>
      <c r="C89" s="279">
        <f t="shared" si="22"/>
        <v>1.5898985342474036E-2</v>
      </c>
      <c r="D89" s="244">
        <f t="shared" si="16"/>
        <v>3.3408167343947776E-3</v>
      </c>
      <c r="E89" s="271">
        <v>580864</v>
      </c>
      <c r="F89" s="161">
        <f t="shared" si="23"/>
        <v>7.8966570265601513E-3</v>
      </c>
      <c r="G89" s="244">
        <f t="shared" si="17"/>
        <v>1.7073187937217097E-3</v>
      </c>
      <c r="H89" s="245">
        <f t="shared" si="18"/>
        <v>-422116</v>
      </c>
      <c r="I89" s="246">
        <f t="shared" si="19"/>
        <v>-42.086183174141055</v>
      </c>
      <c r="J89" s="271">
        <v>2153083</v>
      </c>
      <c r="K89" s="161">
        <f t="shared" si="24"/>
        <v>3.1885133714385012E-2</v>
      </c>
      <c r="L89" s="244">
        <f t="shared" si="20"/>
        <v>5.961741658590613E-3</v>
      </c>
      <c r="M89" s="271"/>
      <c r="N89" s="161"/>
      <c r="O89" s="244">
        <f t="shared" si="21"/>
        <v>0</v>
      </c>
    </row>
    <row r="90" spans="1:15">
      <c r="A90" s="264" t="s">
        <v>114</v>
      </c>
      <c r="B90" s="265">
        <v>11186</v>
      </c>
      <c r="C90" s="279">
        <f t="shared" si="22"/>
        <v>1.7731764346339365E-4</v>
      </c>
      <c r="D90" s="244">
        <f t="shared" si="16"/>
        <v>3.725934314835787E-5</v>
      </c>
      <c r="E90" s="265">
        <v>46271</v>
      </c>
      <c r="F90" s="161">
        <f t="shared" si="23"/>
        <v>6.2903918520680363E-4</v>
      </c>
      <c r="G90" s="244">
        <f t="shared" si="17"/>
        <v>1.36003174416554E-4</v>
      </c>
      <c r="H90" s="245">
        <f t="shared" si="18"/>
        <v>35085</v>
      </c>
      <c r="I90" s="246">
        <f t="shared" si="19"/>
        <v>313.65099231181841</v>
      </c>
      <c r="J90" s="265">
        <v>29487</v>
      </c>
      <c r="K90" s="161">
        <f t="shared" si="24"/>
        <v>4.3667473006663964E-4</v>
      </c>
      <c r="L90" s="244">
        <f t="shared" si="20"/>
        <v>8.1647514883012595E-5</v>
      </c>
      <c r="M90" s="265"/>
      <c r="N90" s="161"/>
      <c r="O90" s="244">
        <f t="shared" si="21"/>
        <v>0</v>
      </c>
    </row>
    <row r="91" spans="1:15">
      <c r="A91" s="262" t="s">
        <v>38</v>
      </c>
      <c r="B91" s="242">
        <v>192008583</v>
      </c>
      <c r="C91" s="161">
        <f t="shared" si="22"/>
        <v>3.0436715056593444</v>
      </c>
      <c r="D91" s="244">
        <f t="shared" si="16"/>
        <v>0.6395595996269402</v>
      </c>
      <c r="E91" s="242">
        <f>E92+E94</f>
        <v>222108066</v>
      </c>
      <c r="F91" s="161">
        <f t="shared" si="23"/>
        <v>3.0194868678977969</v>
      </c>
      <c r="G91" s="244">
        <f t="shared" si="17"/>
        <v>0.65283659396860849</v>
      </c>
      <c r="H91" s="245">
        <f t="shared" si="18"/>
        <v>30099483</v>
      </c>
      <c r="I91" s="246">
        <f t="shared" si="19"/>
        <v>15.676113291248029</v>
      </c>
      <c r="J91" s="242">
        <v>204626551</v>
      </c>
      <c r="K91" s="161">
        <f t="shared" si="24"/>
        <v>3.0303267176176782</v>
      </c>
      <c r="L91" s="244">
        <f t="shared" si="20"/>
        <v>0.56659712307905308</v>
      </c>
      <c r="M91" s="242">
        <v>200160174</v>
      </c>
      <c r="N91" s="161"/>
      <c r="O91" s="244">
        <f t="shared" si="21"/>
        <v>0.52628026713643417</v>
      </c>
    </row>
    <row r="92" spans="1:15">
      <c r="A92" s="247" t="s">
        <v>15</v>
      </c>
      <c r="B92" s="255">
        <v>189131525</v>
      </c>
      <c r="C92" s="263">
        <f t="shared" si="22"/>
        <v>2.9980651097477136</v>
      </c>
      <c r="D92" s="244">
        <f t="shared" si="16"/>
        <v>0.62997643394843783</v>
      </c>
      <c r="E92" s="255">
        <v>219997797</v>
      </c>
      <c r="F92" s="161">
        <f t="shared" si="23"/>
        <v>2.9907984476707181</v>
      </c>
      <c r="G92" s="244">
        <f t="shared" si="17"/>
        <v>0.64663393392510726</v>
      </c>
      <c r="H92" s="245">
        <f t="shared" si="18"/>
        <v>30866272</v>
      </c>
      <c r="I92" s="246">
        <f t="shared" si="19"/>
        <v>16.320003764576001</v>
      </c>
      <c r="J92" s="255">
        <v>204196787</v>
      </c>
      <c r="K92" s="161">
        <f t="shared" si="24"/>
        <v>3.0239623170787167</v>
      </c>
      <c r="L92" s="244">
        <f t="shared" si="20"/>
        <v>0.56540713553924959</v>
      </c>
      <c r="M92" s="255">
        <v>199838912</v>
      </c>
      <c r="N92" s="161"/>
      <c r="O92" s="244">
        <f t="shared" si="21"/>
        <v>0.5254355743696264</v>
      </c>
    </row>
    <row r="93" spans="1:15">
      <c r="A93" s="264" t="s">
        <v>114</v>
      </c>
      <c r="B93" s="265">
        <v>3739575</v>
      </c>
      <c r="C93" s="279">
        <f t="shared" si="22"/>
        <v>5.9278797296139843E-2</v>
      </c>
      <c r="D93" s="244">
        <f t="shared" si="16"/>
        <v>1.2456115515288788E-2</v>
      </c>
      <c r="E93" s="265">
        <v>7239526</v>
      </c>
      <c r="F93" s="161">
        <f t="shared" si="23"/>
        <v>9.8418999726037265E-2</v>
      </c>
      <c r="G93" s="244">
        <f t="shared" si="17"/>
        <v>2.1278954793956851E-2</v>
      </c>
      <c r="H93" s="245">
        <f t="shared" si="18"/>
        <v>3499951</v>
      </c>
      <c r="I93" s="246">
        <f t="shared" si="19"/>
        <v>93.592213018859098</v>
      </c>
      <c r="J93" s="265">
        <v>6810096</v>
      </c>
      <c r="K93" s="161">
        <f t="shared" si="24"/>
        <v>0.10085111515338632</v>
      </c>
      <c r="L93" s="244">
        <f t="shared" si="20"/>
        <v>1.8856696663436243E-2</v>
      </c>
      <c r="M93" s="265">
        <v>3728403</v>
      </c>
      <c r="N93" s="161"/>
      <c r="O93" s="244">
        <f t="shared" si="21"/>
        <v>9.8030736465700829E-3</v>
      </c>
    </row>
    <row r="94" spans="1:15">
      <c r="A94" s="256" t="s">
        <v>16</v>
      </c>
      <c r="B94" s="257">
        <v>2877058</v>
      </c>
      <c r="C94" s="278">
        <f t="shared" si="22"/>
        <v>4.5606395911631001E-2</v>
      </c>
      <c r="D94" s="244">
        <f t="shared" si="16"/>
        <v>9.5831656785024324E-3</v>
      </c>
      <c r="E94" s="257">
        <v>2110269</v>
      </c>
      <c r="F94" s="161">
        <f t="shared" si="23"/>
        <v>2.8688420227079084E-2</v>
      </c>
      <c r="G94" s="244">
        <f t="shared" si="17"/>
        <v>6.2026600435012638E-3</v>
      </c>
      <c r="H94" s="245">
        <f t="shared" si="18"/>
        <v>-766789</v>
      </c>
      <c r="I94" s="246">
        <f t="shared" si="19"/>
        <v>-26.651843654177284</v>
      </c>
      <c r="J94" s="257">
        <v>429764</v>
      </c>
      <c r="K94" s="161">
        <f t="shared" si="24"/>
        <v>6.3644005389615543E-3</v>
      </c>
      <c r="L94" s="244">
        <f t="shared" si="20"/>
        <v>1.1899875398034057E-3</v>
      </c>
      <c r="M94" s="257">
        <v>321262</v>
      </c>
      <c r="N94" s="161"/>
      <c r="O94" s="244">
        <f t="shared" si="21"/>
        <v>8.446927668077722E-4</v>
      </c>
    </row>
    <row r="95" spans="1:15">
      <c r="A95" s="241" t="s">
        <v>123</v>
      </c>
      <c r="B95" s="242">
        <v>7054513</v>
      </c>
      <c r="C95" s="161">
        <f t="shared" si="22"/>
        <v>0.11182635624368635</v>
      </c>
      <c r="D95" s="244">
        <f t="shared" si="16"/>
        <v>2.3497811604823129E-2</v>
      </c>
      <c r="E95" s="242">
        <v>7482977</v>
      </c>
      <c r="F95" s="161">
        <f t="shared" si="23"/>
        <v>0.1017286368351938</v>
      </c>
      <c r="G95" s="244">
        <f t="shared" si="17"/>
        <v>2.199452413144436E-2</v>
      </c>
      <c r="H95" s="245">
        <f t="shared" si="18"/>
        <v>428464</v>
      </c>
      <c r="I95" s="246">
        <f t="shared" si="19"/>
        <v>6.0736155706283341</v>
      </c>
      <c r="J95" s="242">
        <v>7406477</v>
      </c>
      <c r="K95" s="161">
        <f t="shared" si="24"/>
        <v>0.10968295671718979</v>
      </c>
      <c r="L95" s="244">
        <f t="shared" si="20"/>
        <v>2.0508035442336977E-2</v>
      </c>
      <c r="M95" s="242">
        <v>7406477</v>
      </c>
      <c r="N95" s="161"/>
      <c r="O95" s="244">
        <f t="shared" si="21"/>
        <v>1.9473817474298636E-2</v>
      </c>
    </row>
    <row r="96" spans="1:15">
      <c r="A96" s="247" t="s">
        <v>15</v>
      </c>
      <c r="B96" s="255">
        <v>7054513</v>
      </c>
      <c r="C96" s="263">
        <f t="shared" si="22"/>
        <v>0.11182635624368635</v>
      </c>
      <c r="D96" s="244">
        <f t="shared" si="16"/>
        <v>2.3497811604823129E-2</v>
      </c>
      <c r="E96" s="255">
        <v>7482977</v>
      </c>
      <c r="F96" s="161">
        <f t="shared" si="23"/>
        <v>0.1017286368351938</v>
      </c>
      <c r="G96" s="244">
        <f t="shared" si="17"/>
        <v>2.199452413144436E-2</v>
      </c>
      <c r="H96" s="245">
        <f t="shared" si="18"/>
        <v>428464</v>
      </c>
      <c r="I96" s="246">
        <f t="shared" si="19"/>
        <v>6.0736155706283341</v>
      </c>
      <c r="J96" s="255">
        <v>7406477</v>
      </c>
      <c r="K96" s="161">
        <f t="shared" si="24"/>
        <v>0.10968295671718979</v>
      </c>
      <c r="L96" s="244">
        <f t="shared" si="20"/>
        <v>2.0508035442336977E-2</v>
      </c>
      <c r="M96" s="255">
        <v>7406477</v>
      </c>
      <c r="N96" s="161"/>
      <c r="O96" s="244">
        <f t="shared" si="21"/>
        <v>1.9473817474298636E-2</v>
      </c>
    </row>
    <row r="97" spans="1:15">
      <c r="A97" s="285" t="s">
        <v>40</v>
      </c>
      <c r="B97" s="242">
        <v>2051090</v>
      </c>
      <c r="C97" s="161">
        <f t="shared" si="22"/>
        <v>3.2513360033196145E-2</v>
      </c>
      <c r="D97" s="244">
        <f t="shared" si="16"/>
        <v>6.8319565651855305E-3</v>
      </c>
      <c r="E97" s="242">
        <v>1837346</v>
      </c>
      <c r="F97" s="161">
        <f t="shared" si="23"/>
        <v>2.4978120870155818E-2</v>
      </c>
      <c r="G97" s="244">
        <f t="shared" si="17"/>
        <v>5.4004644053847516E-3</v>
      </c>
      <c r="H97" s="245">
        <f t="shared" si="18"/>
        <v>-213744</v>
      </c>
      <c r="I97" s="246">
        <f t="shared" si="19"/>
        <v>-10.420995665719204</v>
      </c>
      <c r="J97" s="242">
        <v>1852664</v>
      </c>
      <c r="K97" s="161">
        <f t="shared" si="24"/>
        <v>2.7436210943947534E-2</v>
      </c>
      <c r="L97" s="244">
        <f t="shared" si="20"/>
        <v>5.1299017028935351E-3</v>
      </c>
      <c r="M97" s="242">
        <v>1852667</v>
      </c>
      <c r="N97" s="161"/>
      <c r="O97" s="244">
        <f t="shared" si="21"/>
        <v>4.8712092130518241E-3</v>
      </c>
    </row>
    <row r="98" spans="1:15">
      <c r="A98" s="247" t="s">
        <v>15</v>
      </c>
      <c r="B98" s="255">
        <v>2045539</v>
      </c>
      <c r="C98" s="263">
        <f t="shared" si="22"/>
        <v>3.2425366984844162E-2</v>
      </c>
      <c r="D98" s="244">
        <f t="shared" si="16"/>
        <v>6.8134667910199186E-3</v>
      </c>
      <c r="E98" s="255">
        <v>1835321</v>
      </c>
      <c r="F98" s="161">
        <f t="shared" si="23"/>
        <v>2.4950591654231292E-2</v>
      </c>
      <c r="G98" s="244">
        <f t="shared" si="17"/>
        <v>5.3945123743460114E-3</v>
      </c>
      <c r="H98" s="245">
        <f t="shared" si="18"/>
        <v>-210218</v>
      </c>
      <c r="I98" s="246">
        <f t="shared" si="19"/>
        <v>-10.276900122657167</v>
      </c>
      <c r="J98" s="255">
        <v>1850674</v>
      </c>
      <c r="K98" s="161">
        <f t="shared" si="24"/>
        <v>2.7406740916042605E-2</v>
      </c>
      <c r="L98" s="244">
        <f t="shared" si="20"/>
        <v>5.1243915270663158E-3</v>
      </c>
      <c r="M98" s="255">
        <v>1850674</v>
      </c>
      <c r="N98" s="161"/>
      <c r="O98" s="244">
        <f t="shared" si="21"/>
        <v>4.8659690268976936E-3</v>
      </c>
    </row>
    <row r="99" spans="1:15">
      <c r="A99" s="256" t="s">
        <v>16</v>
      </c>
      <c r="B99" s="257">
        <v>5551</v>
      </c>
      <c r="C99" s="286">
        <f t="shared" si="22"/>
        <v>8.7993048351984467E-5</v>
      </c>
      <c r="D99" s="244">
        <f t="shared" si="16"/>
        <v>1.8489774165611885E-5</v>
      </c>
      <c r="E99" s="257">
        <v>2025</v>
      </c>
      <c r="F99" s="286">
        <f t="shared" si="23"/>
        <v>2.7529215924526753E-5</v>
      </c>
      <c r="G99" s="244">
        <f t="shared" si="17"/>
        <v>5.9520310387396394E-6</v>
      </c>
      <c r="H99" s="245">
        <f t="shared" si="18"/>
        <v>-3526</v>
      </c>
      <c r="I99" s="246">
        <f t="shared" si="19"/>
        <v>-63.520086470906143</v>
      </c>
      <c r="J99" s="257">
        <v>1990</v>
      </c>
      <c r="K99" s="286">
        <f t="shared" si="24"/>
        <v>2.9470027904928033E-5</v>
      </c>
      <c r="L99" s="244">
        <f t="shared" si="20"/>
        <v>5.5101758272186072E-6</v>
      </c>
      <c r="M99" s="257">
        <v>1993</v>
      </c>
      <c r="N99" s="286"/>
      <c r="O99" s="244">
        <f t="shared" si="21"/>
        <v>5.2401861541293087E-6</v>
      </c>
    </row>
    <row r="100" spans="1:15">
      <c r="A100" s="262" t="s">
        <v>124</v>
      </c>
      <c r="B100" s="242">
        <v>6749474</v>
      </c>
      <c r="C100" s="161">
        <f t="shared" si="22"/>
        <v>0.10699095514906538</v>
      </c>
      <c r="D100" s="244">
        <f t="shared" si="16"/>
        <v>2.2481760042635399E-2</v>
      </c>
      <c r="E100" s="242">
        <v>7614020</v>
      </c>
      <c r="F100" s="161">
        <f t="shared" si="23"/>
        <v>0.10351012376971121</v>
      </c>
      <c r="G100" s="244">
        <f t="shared" si="17"/>
        <v>2.2379695491152783E-2</v>
      </c>
      <c r="H100" s="245">
        <f t="shared" si="18"/>
        <v>864546</v>
      </c>
      <c r="I100" s="246">
        <f t="shared" si="19"/>
        <v>12.809087048857435</v>
      </c>
      <c r="J100" s="242">
        <v>7306714</v>
      </c>
      <c r="K100" s="161">
        <f t="shared" si="24"/>
        <v>0.10820556053936098</v>
      </c>
      <c r="L100" s="244">
        <f t="shared" si="20"/>
        <v>2.0231798421708431E-2</v>
      </c>
      <c r="M100" s="242">
        <v>7264214</v>
      </c>
      <c r="N100" s="161"/>
      <c r="O100" s="244">
        <f t="shared" si="21"/>
        <v>1.9099765992690559E-2</v>
      </c>
    </row>
    <row r="101" spans="1:15">
      <c r="A101" s="247" t="s">
        <v>15</v>
      </c>
      <c r="B101" s="255">
        <v>6749474</v>
      </c>
      <c r="C101" s="263">
        <f t="shared" si="22"/>
        <v>0.10699095514906538</v>
      </c>
      <c r="D101" s="244">
        <f t="shared" si="16"/>
        <v>2.2481760042635399E-2</v>
      </c>
      <c r="E101" s="255">
        <v>7614020</v>
      </c>
      <c r="F101" s="161">
        <f t="shared" si="23"/>
        <v>0.10351012376971121</v>
      </c>
      <c r="G101" s="244">
        <f t="shared" si="17"/>
        <v>2.2379695491152783E-2</v>
      </c>
      <c r="H101" s="245">
        <f t="shared" si="18"/>
        <v>864546</v>
      </c>
      <c r="I101" s="246">
        <f t="shared" si="19"/>
        <v>12.809087048857435</v>
      </c>
      <c r="J101" s="255">
        <v>7306714</v>
      </c>
      <c r="K101" s="161">
        <f t="shared" si="24"/>
        <v>0.10820556053936098</v>
      </c>
      <c r="L101" s="244">
        <f t="shared" si="20"/>
        <v>2.0231798421708431E-2</v>
      </c>
      <c r="M101" s="255">
        <v>7264214</v>
      </c>
      <c r="N101" s="161"/>
      <c r="O101" s="244">
        <f t="shared" si="21"/>
        <v>1.9099765992690559E-2</v>
      </c>
    </row>
    <row r="102" spans="1:15">
      <c r="A102" s="287" t="s">
        <v>42</v>
      </c>
      <c r="B102" s="242">
        <v>1405807422</v>
      </c>
      <c r="C102" s="161">
        <f t="shared" si="22"/>
        <v>22.284503775468316</v>
      </c>
      <c r="D102" s="244">
        <f t="shared" si="16"/>
        <v>4.6825908400506302</v>
      </c>
      <c r="E102" s="242">
        <f>E103+E105</f>
        <v>1505526066</v>
      </c>
      <c r="F102" s="161">
        <f t="shared" si="23"/>
        <v>20.467136864650527</v>
      </c>
      <c r="G102" s="244">
        <f t="shared" si="17"/>
        <v>4.4251545059079422</v>
      </c>
      <c r="H102" s="245">
        <f t="shared" si="18"/>
        <v>99718644</v>
      </c>
      <c r="I102" s="246">
        <f t="shared" si="19"/>
        <v>7.0933360031726949</v>
      </c>
      <c r="J102" s="242">
        <f>J103+J105</f>
        <v>1480321219</v>
      </c>
      <c r="K102" s="161">
        <f t="shared" si="24"/>
        <v>21.922164639289992</v>
      </c>
      <c r="L102" s="244">
        <f t="shared" si="20"/>
        <v>4.0989096469610962</v>
      </c>
      <c r="M102" s="242">
        <f>M103+M105</f>
        <v>1471703560</v>
      </c>
      <c r="N102" s="161"/>
      <c r="O102" s="244">
        <f t="shared" si="21"/>
        <v>3.8695437120395444</v>
      </c>
    </row>
    <row r="103" spans="1:15">
      <c r="A103" s="247" t="s">
        <v>15</v>
      </c>
      <c r="B103" s="255">
        <v>1392433982</v>
      </c>
      <c r="C103" s="263">
        <f t="shared" si="22"/>
        <v>22.072511386249733</v>
      </c>
      <c r="D103" s="244">
        <f t="shared" si="16"/>
        <v>4.6380453733928446</v>
      </c>
      <c r="E103" s="255">
        <v>1483988309</v>
      </c>
      <c r="F103" s="161">
        <f t="shared" si="23"/>
        <v>20.174338068115716</v>
      </c>
      <c r="G103" s="244">
        <f t="shared" si="17"/>
        <v>4.3618491240961728</v>
      </c>
      <c r="H103" s="245">
        <f t="shared" si="18"/>
        <v>91554327</v>
      </c>
      <c r="I103" s="246">
        <f t="shared" si="19"/>
        <v>6.5751287445956734</v>
      </c>
      <c r="J103" s="255">
        <v>1470835365</v>
      </c>
      <c r="K103" s="161">
        <f t="shared" si="24"/>
        <v>21.781688065379402</v>
      </c>
      <c r="L103" s="244">
        <f t="shared" si="20"/>
        <v>4.0726439568046517</v>
      </c>
      <c r="M103" s="255">
        <v>1471528141</v>
      </c>
      <c r="N103" s="161"/>
      <c r="O103" s="244">
        <f t="shared" si="21"/>
        <v>3.8690824836326345</v>
      </c>
    </row>
    <row r="104" spans="1:15">
      <c r="A104" s="264" t="s">
        <v>114</v>
      </c>
      <c r="B104" s="265">
        <v>63162</v>
      </c>
      <c r="C104" s="279"/>
      <c r="D104" s="244">
        <f t="shared" si="16"/>
        <v>2.1038571714076341E-4</v>
      </c>
      <c r="E104" s="265"/>
      <c r="F104" s="161"/>
      <c r="G104" s="244">
        <f t="shared" si="17"/>
        <v>0</v>
      </c>
      <c r="H104" s="245">
        <f t="shared" si="18"/>
        <v>-63162</v>
      </c>
      <c r="I104" s="246">
        <f t="shared" si="19"/>
        <v>-100</v>
      </c>
      <c r="J104" s="265"/>
      <c r="K104" s="161"/>
      <c r="L104" s="244">
        <f t="shared" si="20"/>
        <v>0</v>
      </c>
      <c r="M104" s="265"/>
      <c r="N104" s="161"/>
      <c r="O104" s="244">
        <f t="shared" si="21"/>
        <v>0</v>
      </c>
    </row>
    <row r="105" spans="1:15">
      <c r="A105" s="256" t="s">
        <v>16</v>
      </c>
      <c r="B105" s="257">
        <v>13373440</v>
      </c>
      <c r="C105" s="278">
        <f>B105/$B$138*100</f>
        <v>0.21199238921858457</v>
      </c>
      <c r="D105" s="244">
        <f t="shared" si="16"/>
        <v>4.4545466657784298E-2</v>
      </c>
      <c r="E105" s="257">
        <v>21537757</v>
      </c>
      <c r="F105" s="161">
        <f>E105/$E$138*100</f>
        <v>0.29279879653480867</v>
      </c>
      <c r="G105" s="244">
        <f t="shared" si="17"/>
        <v>6.3305381811768854E-2</v>
      </c>
      <c r="H105" s="245">
        <f t="shared" si="18"/>
        <v>8164317</v>
      </c>
      <c r="I105" s="246">
        <f t="shared" si="19"/>
        <v>61.048742881412721</v>
      </c>
      <c r="J105" s="257">
        <v>9485854</v>
      </c>
      <c r="K105" s="161">
        <f>J105/$J$138*100</f>
        <v>0.14047657391058954</v>
      </c>
      <c r="L105" s="244">
        <f t="shared" si="20"/>
        <v>2.6265690156444692E-2</v>
      </c>
      <c r="M105" s="257">
        <v>175419</v>
      </c>
      <c r="N105" s="161"/>
      <c r="O105" s="244">
        <f t="shared" si="21"/>
        <v>4.6122840690978885E-4</v>
      </c>
    </row>
    <row r="106" spans="1:15" s="110" customFormat="1">
      <c r="A106" s="262" t="s">
        <v>125</v>
      </c>
      <c r="B106" s="242">
        <v>3608844</v>
      </c>
      <c r="C106" s="161">
        <f>B106/$B$138*100</f>
        <v>5.7206482541302291E-2</v>
      </c>
      <c r="D106" s="244">
        <f t="shared" si="16"/>
        <v>1.2020664845779761E-2</v>
      </c>
      <c r="E106" s="242">
        <v>3227610</v>
      </c>
      <c r="F106" s="161">
        <f>E106/$E$138*100</f>
        <v>4.3878307461808291E-2</v>
      </c>
      <c r="G106" s="244">
        <f t="shared" si="17"/>
        <v>9.4868320498500969E-3</v>
      </c>
      <c r="H106" s="245">
        <f t="shared" si="18"/>
        <v>-381234</v>
      </c>
      <c r="I106" s="246">
        <f t="shared" si="19"/>
        <v>-10.563881398032166</v>
      </c>
      <c r="J106" s="242">
        <v>3022584</v>
      </c>
      <c r="K106" s="161">
        <f>J106/$J$138*100</f>
        <v>4.4761625540195478E-2</v>
      </c>
      <c r="L106" s="244">
        <f t="shared" si="20"/>
        <v>8.369331302782777E-3</v>
      </c>
      <c r="M106" s="242">
        <v>3022584</v>
      </c>
      <c r="N106" s="161"/>
      <c r="O106" s="244">
        <f t="shared" si="21"/>
        <v>7.9472668472116322E-3</v>
      </c>
    </row>
    <row r="107" spans="1:15">
      <c r="A107" s="247" t="s">
        <v>15</v>
      </c>
      <c r="B107" s="255">
        <v>3608844</v>
      </c>
      <c r="C107" s="263">
        <f>B107/$B$138*100</f>
        <v>5.7206482541302291E-2</v>
      </c>
      <c r="D107" s="244">
        <f t="shared" si="16"/>
        <v>1.2020664845779761E-2</v>
      </c>
      <c r="E107" s="255">
        <v>3227610</v>
      </c>
      <c r="F107" s="161">
        <f>E107/$E$138*100</f>
        <v>4.3878307461808291E-2</v>
      </c>
      <c r="G107" s="244">
        <f t="shared" si="17"/>
        <v>9.4868320498500969E-3</v>
      </c>
      <c r="H107" s="245">
        <f t="shared" si="18"/>
        <v>-381234</v>
      </c>
      <c r="I107" s="246">
        <f t="shared" si="19"/>
        <v>-10.563881398032166</v>
      </c>
      <c r="J107" s="255">
        <v>3022584</v>
      </c>
      <c r="K107" s="161">
        <f>J107/$J$138*100</f>
        <v>4.4761625540195478E-2</v>
      </c>
      <c r="L107" s="244">
        <f t="shared" si="20"/>
        <v>8.369331302782777E-3</v>
      </c>
      <c r="M107" s="255">
        <v>3022584</v>
      </c>
      <c r="N107" s="161"/>
      <c r="O107" s="244">
        <f t="shared" si="21"/>
        <v>7.9472668472116322E-3</v>
      </c>
    </row>
    <row r="108" spans="1:15">
      <c r="A108" s="260" t="s">
        <v>126</v>
      </c>
      <c r="B108" s="242">
        <v>38468455</v>
      </c>
      <c r="C108" s="161">
        <f>B108/$B$138*100</f>
        <v>0.60979222137293076</v>
      </c>
      <c r="D108" s="244">
        <f t="shared" si="16"/>
        <v>0.12813421823995738</v>
      </c>
      <c r="E108" s="242">
        <v>40409568</v>
      </c>
      <c r="F108" s="161">
        <f>E108/$E$138*100</f>
        <v>0.54935492488338111</v>
      </c>
      <c r="G108" s="244">
        <f t="shared" si="17"/>
        <v>0.11877481629533831</v>
      </c>
      <c r="H108" s="245">
        <f t="shared" si="18"/>
        <v>1941113</v>
      </c>
      <c r="I108" s="246">
        <f t="shared" si="19"/>
        <v>5.0459863802692269</v>
      </c>
      <c r="J108" s="242">
        <v>41007210</v>
      </c>
      <c r="K108" s="161">
        <f>J108/$J$138*100</f>
        <v>0.60727820251419296</v>
      </c>
      <c r="L108" s="244">
        <f t="shared" si="20"/>
        <v>0.11354619964003877</v>
      </c>
      <c r="M108" s="242">
        <v>41237470</v>
      </c>
      <c r="N108" s="161"/>
      <c r="O108" s="244">
        <f t="shared" si="21"/>
        <v>0.10842549890884232</v>
      </c>
    </row>
    <row r="109" spans="1:15">
      <c r="A109" s="247" t="s">
        <v>15</v>
      </c>
      <c r="B109" s="255">
        <v>38465679</v>
      </c>
      <c r="C109" s="263">
        <f>B109/$B$138*100</f>
        <v>0.60974821692288106</v>
      </c>
      <c r="D109" s="244">
        <f t="shared" si="16"/>
        <v>0.12812497168742923</v>
      </c>
      <c r="E109" s="255">
        <v>40325638</v>
      </c>
      <c r="F109" s="161">
        <f>E109/$E$138*100</f>
        <v>0.54821392385002521</v>
      </c>
      <c r="G109" s="244">
        <f t="shared" si="17"/>
        <v>0.11852812297924872</v>
      </c>
      <c r="H109" s="245">
        <f t="shared" si="18"/>
        <v>1859959</v>
      </c>
      <c r="I109" s="246">
        <f t="shared" si="19"/>
        <v>4.8353728527709166</v>
      </c>
      <c r="J109" s="255">
        <v>41007210</v>
      </c>
      <c r="K109" s="161">
        <f>J109/$J$138*100</f>
        <v>0.60727820251419296</v>
      </c>
      <c r="L109" s="244">
        <f t="shared" si="20"/>
        <v>0.11354619964003877</v>
      </c>
      <c r="M109" s="255">
        <v>41237470</v>
      </c>
      <c r="N109" s="161"/>
      <c r="O109" s="244">
        <f t="shared" si="21"/>
        <v>0.10842549890884232</v>
      </c>
    </row>
    <row r="110" spans="1:15">
      <c r="A110" s="183" t="s">
        <v>3</v>
      </c>
      <c r="B110" s="255">
        <v>187</v>
      </c>
      <c r="C110" s="263"/>
      <c r="D110" s="244">
        <f t="shared" si="16"/>
        <v>6.22876557191393E-7</v>
      </c>
      <c r="E110" s="255">
        <v>185</v>
      </c>
      <c r="F110" s="161"/>
      <c r="G110" s="244">
        <f t="shared" si="17"/>
        <v>5.437657986009054E-7</v>
      </c>
      <c r="H110" s="245">
        <f t="shared" si="18"/>
        <v>-2</v>
      </c>
      <c r="I110" s="246">
        <f t="shared" si="19"/>
        <v>-1.0695187165775479</v>
      </c>
      <c r="J110" s="255">
        <v>185</v>
      </c>
      <c r="K110" s="161"/>
      <c r="L110" s="244">
        <f t="shared" si="20"/>
        <v>5.1225252665097606E-7</v>
      </c>
      <c r="M110" s="255">
        <v>185</v>
      </c>
      <c r="N110" s="161"/>
      <c r="O110" s="244">
        <f t="shared" si="21"/>
        <v>4.8641968816554038E-7</v>
      </c>
    </row>
    <row r="111" spans="1:15">
      <c r="A111" s="256" t="s">
        <v>16</v>
      </c>
      <c r="B111" s="257">
        <v>2776</v>
      </c>
      <c r="C111" s="263">
        <f>B111/$B$138*100</f>
        <v>4.4004450049560235E-5</v>
      </c>
      <c r="D111" s="244">
        <f>B111/$B$155/1000000*100</f>
        <v>9.2465525281460262E-6</v>
      </c>
      <c r="E111" s="257">
        <v>83930</v>
      </c>
      <c r="F111" s="161">
        <f>E111/$E$138*100</f>
        <v>1.1410010333558175E-3</v>
      </c>
      <c r="G111" s="244">
        <f t="shared" si="17"/>
        <v>2.4669331608958905E-4</v>
      </c>
      <c r="H111" s="245">
        <f t="shared" si="18"/>
        <v>81154</v>
      </c>
      <c r="I111" s="246">
        <f t="shared" si="19"/>
        <v>2923.4149855907781</v>
      </c>
      <c r="J111" s="257"/>
      <c r="K111" s="161">
        <f>J111/$J$138*100</f>
        <v>0</v>
      </c>
      <c r="L111" s="244">
        <f t="shared" si="20"/>
        <v>0</v>
      </c>
      <c r="M111" s="257"/>
      <c r="N111" s="161"/>
      <c r="O111" s="244">
        <f t="shared" si="21"/>
        <v>0</v>
      </c>
    </row>
    <row r="112" spans="1:15">
      <c r="A112" s="260" t="s">
        <v>45</v>
      </c>
      <c r="B112" s="242">
        <v>1820194</v>
      </c>
      <c r="C112" s="161">
        <f>B112/$B$138*100</f>
        <v>2.8853255026480274E-2</v>
      </c>
      <c r="D112" s="244">
        <f>B112/$B$155/1000000*100</f>
        <v>6.0628672306974885E-3</v>
      </c>
      <c r="E112" s="242">
        <f>E113</f>
        <v>8057057</v>
      </c>
      <c r="F112" s="161">
        <f>E112/$E$138*100</f>
        <v>0.10953306758973815</v>
      </c>
      <c r="G112" s="244">
        <f t="shared" si="17"/>
        <v>2.3681902886367644E-2</v>
      </c>
      <c r="H112" s="245">
        <f t="shared" si="18"/>
        <v>6236863</v>
      </c>
      <c r="I112" s="246">
        <f t="shared" si="19"/>
        <v>342.64825617489123</v>
      </c>
      <c r="J112" s="242">
        <v>1140497</v>
      </c>
      <c r="K112" s="161">
        <f>J112/$J$138*100</f>
        <v>1.688968764597322E-2</v>
      </c>
      <c r="L112" s="244">
        <f t="shared" si="20"/>
        <v>3.1579592966911253E-3</v>
      </c>
      <c r="M112" s="242">
        <f>M113</f>
        <v>5408914</v>
      </c>
      <c r="N112" s="161"/>
      <c r="O112" s="244">
        <f t="shared" si="21"/>
        <v>1.4221633844293115E-2</v>
      </c>
    </row>
    <row r="113" spans="1:15">
      <c r="A113" s="247" t="s">
        <v>15</v>
      </c>
      <c r="B113" s="255">
        <v>1820194</v>
      </c>
      <c r="C113" s="263">
        <f>B113/$B$138*100</f>
        <v>2.8853255026480274E-2</v>
      </c>
      <c r="D113" s="244">
        <f>B113/$B$155/1000000*100</f>
        <v>6.0628672306974885E-3</v>
      </c>
      <c r="E113" s="255">
        <v>8057057</v>
      </c>
      <c r="F113" s="161">
        <f>E113/$E$138*100</f>
        <v>0.10953306758973815</v>
      </c>
      <c r="G113" s="244">
        <f t="shared" si="17"/>
        <v>2.3681902886367644E-2</v>
      </c>
      <c r="H113" s="245">
        <f t="shared" si="18"/>
        <v>6236863</v>
      </c>
      <c r="I113" s="246">
        <f t="shared" si="19"/>
        <v>342.64825617489123</v>
      </c>
      <c r="J113" s="255">
        <v>1140497</v>
      </c>
      <c r="K113" s="161">
        <f>J113/$J$138*100</f>
        <v>1.688968764597322E-2</v>
      </c>
      <c r="L113" s="244">
        <f t="shared" si="20"/>
        <v>3.1579592966911253E-3</v>
      </c>
      <c r="M113" s="255">
        <v>5408914</v>
      </c>
      <c r="N113" s="161"/>
      <c r="O113" s="244">
        <f t="shared" si="21"/>
        <v>1.4221633844293115E-2</v>
      </c>
    </row>
    <row r="114" spans="1:15">
      <c r="A114" s="262" t="s">
        <v>127</v>
      </c>
      <c r="B114" s="242">
        <v>81355</v>
      </c>
      <c r="C114" s="161">
        <f>B114/$B$138*100</f>
        <v>1.2896188882499902E-3</v>
      </c>
      <c r="D114" s="244">
        <f>B114/$B$155/1000000*100</f>
        <v>2.7098461128505761E-4</v>
      </c>
      <c r="E114" s="242"/>
      <c r="F114" s="161">
        <f>E114/$E$138*100</f>
        <v>0</v>
      </c>
      <c r="G114" s="244">
        <f t="shared" si="17"/>
        <v>0</v>
      </c>
      <c r="H114" s="245">
        <f t="shared" si="18"/>
        <v>-81355</v>
      </c>
      <c r="I114" s="246">
        <f t="shared" si="19"/>
        <v>-100</v>
      </c>
      <c r="J114" s="242"/>
      <c r="K114" s="161">
        <f>J114/$J$138*100</f>
        <v>0</v>
      </c>
      <c r="L114" s="244">
        <f t="shared" si="20"/>
        <v>0</v>
      </c>
      <c r="M114" s="242"/>
      <c r="N114" s="161"/>
      <c r="O114" s="244">
        <f t="shared" si="21"/>
        <v>0</v>
      </c>
    </row>
    <row r="115" spans="1:15">
      <c r="A115" s="247" t="s">
        <v>15</v>
      </c>
      <c r="B115" s="255">
        <v>81355</v>
      </c>
      <c r="C115" s="263">
        <f>B115/$B$138*100</f>
        <v>1.2896188882499902E-3</v>
      </c>
      <c r="D115" s="244">
        <f>B115/$B$155/1000000*100</f>
        <v>2.7098461128505761E-4</v>
      </c>
      <c r="E115" s="255"/>
      <c r="F115" s="161">
        <f>E115/$E$138*100</f>
        <v>0</v>
      </c>
      <c r="G115" s="244">
        <f t="shared" si="17"/>
        <v>0</v>
      </c>
      <c r="H115" s="245">
        <f t="shared" si="18"/>
        <v>-81355</v>
      </c>
      <c r="I115" s="246">
        <f t="shared" si="19"/>
        <v>-100</v>
      </c>
      <c r="J115" s="255"/>
      <c r="K115" s="161">
        <f>J115/$J$138*100</f>
        <v>0</v>
      </c>
      <c r="L115" s="244">
        <f t="shared" si="20"/>
        <v>0</v>
      </c>
      <c r="M115" s="255"/>
      <c r="N115" s="161"/>
      <c r="O115" s="244">
        <f t="shared" si="21"/>
        <v>0</v>
      </c>
    </row>
    <row r="116" spans="1:15">
      <c r="A116" s="288" t="s">
        <v>128</v>
      </c>
      <c r="B116" s="255"/>
      <c r="C116" s="263"/>
      <c r="D116" s="244">
        <f t="shared" ref="D116:D134" si="25">B116/$B$155/1000000*100</f>
        <v>0</v>
      </c>
      <c r="E116" s="383">
        <v>37751774</v>
      </c>
      <c r="F116" s="161"/>
      <c r="G116" s="244">
        <f t="shared" si="17"/>
        <v>0.1109628299335724</v>
      </c>
      <c r="H116" s="245">
        <f t="shared" si="18"/>
        <v>37751774</v>
      </c>
      <c r="I116" s="246" t="s">
        <v>122</v>
      </c>
      <c r="J116" s="383">
        <v>37672924</v>
      </c>
      <c r="K116" s="161"/>
      <c r="L116" s="244">
        <f t="shared" si="20"/>
        <v>0.10431378651529835</v>
      </c>
      <c r="M116" s="383">
        <v>37140074</v>
      </c>
      <c r="N116" s="161"/>
      <c r="O116" s="244">
        <f t="shared" si="21"/>
        <v>9.7652233586622145E-2</v>
      </c>
    </row>
    <row r="117" spans="1:15">
      <c r="A117" s="289" t="s">
        <v>15</v>
      </c>
      <c r="B117" s="255"/>
      <c r="C117" s="263"/>
      <c r="D117" s="244">
        <f t="shared" si="25"/>
        <v>0</v>
      </c>
      <c r="E117" s="255">
        <v>37751774</v>
      </c>
      <c r="F117" s="161"/>
      <c r="G117" s="244">
        <f t="shared" si="17"/>
        <v>0.1109628299335724</v>
      </c>
      <c r="H117" s="245">
        <f t="shared" si="18"/>
        <v>37751774</v>
      </c>
      <c r="I117" s="246" t="s">
        <v>122</v>
      </c>
      <c r="J117" s="255">
        <v>37672924</v>
      </c>
      <c r="K117" s="161"/>
      <c r="L117" s="244">
        <f t="shared" si="20"/>
        <v>0.10431378651529835</v>
      </c>
      <c r="M117" s="255">
        <v>37140074</v>
      </c>
      <c r="N117" s="161"/>
      <c r="O117" s="244">
        <f t="shared" si="21"/>
        <v>9.7652233586622145E-2</v>
      </c>
    </row>
    <row r="118" spans="1:15">
      <c r="A118" s="288" t="s">
        <v>129</v>
      </c>
      <c r="B118" s="242">
        <v>39874332</v>
      </c>
      <c r="C118" s="161">
        <f t="shared" ref="C118:C129" si="26">B118/$B$138*100</f>
        <v>0.63207782808126123</v>
      </c>
      <c r="D118" s="244">
        <f t="shared" si="25"/>
        <v>0.13281704083671972</v>
      </c>
      <c r="E118" s="242">
        <v>3737708</v>
      </c>
      <c r="F118" s="161">
        <f t="shared" ref="F118:F127" si="27">E118/$E$138*100</f>
        <v>5.0812923750533846E-2</v>
      </c>
      <c r="G118" s="244">
        <f t="shared" si="17"/>
        <v>1.0986150138145905E-2</v>
      </c>
      <c r="H118" s="245">
        <f t="shared" si="18"/>
        <v>-36136624</v>
      </c>
      <c r="I118" s="246">
        <f t="shared" si="19"/>
        <v>-90.626280585716145</v>
      </c>
      <c r="J118" s="242">
        <v>3703700</v>
      </c>
      <c r="K118" s="161">
        <f t="shared" ref="K118:K127" si="28">J118/$J$138*100</f>
        <v>5.4848312739438174E-2</v>
      </c>
      <c r="L118" s="244">
        <f t="shared" si="20"/>
        <v>1.0255295583552541E-2</v>
      </c>
      <c r="M118" s="242">
        <v>3703700</v>
      </c>
      <c r="N118" s="161"/>
      <c r="O118" s="244">
        <f t="shared" si="21"/>
        <v>9.7381221570741194E-3</v>
      </c>
    </row>
    <row r="119" spans="1:15">
      <c r="A119" s="247" t="s">
        <v>15</v>
      </c>
      <c r="B119" s="255">
        <v>39874332</v>
      </c>
      <c r="C119" s="263">
        <f t="shared" si="26"/>
        <v>0.63207782808126123</v>
      </c>
      <c r="D119" s="244">
        <f t="shared" si="25"/>
        <v>0.13281704083671972</v>
      </c>
      <c r="E119" s="255">
        <v>3737708</v>
      </c>
      <c r="F119" s="161">
        <f t="shared" si="27"/>
        <v>5.0812923750533846E-2</v>
      </c>
      <c r="G119" s="244">
        <f t="shared" si="17"/>
        <v>1.0986150138145905E-2</v>
      </c>
      <c r="H119" s="245">
        <f t="shared" si="18"/>
        <v>-36136624</v>
      </c>
      <c r="I119" s="246">
        <f t="shared" si="19"/>
        <v>-90.626280585716145</v>
      </c>
      <c r="J119" s="255">
        <v>3703700</v>
      </c>
      <c r="K119" s="161">
        <f t="shared" si="28"/>
        <v>5.4848312739438174E-2</v>
      </c>
      <c r="L119" s="244">
        <f t="shared" si="20"/>
        <v>1.0255295583552541E-2</v>
      </c>
      <c r="M119" s="255">
        <v>3703700</v>
      </c>
      <c r="N119" s="161"/>
      <c r="O119" s="244">
        <f t="shared" si="21"/>
        <v>9.7381221570741194E-3</v>
      </c>
    </row>
    <row r="120" spans="1:15">
      <c r="A120" s="262" t="s">
        <v>48</v>
      </c>
      <c r="B120" s="242">
        <v>405086146</v>
      </c>
      <c r="C120" s="161">
        <f t="shared" si="26"/>
        <v>6.4213231546923142</v>
      </c>
      <c r="D120" s="244">
        <f t="shared" si="25"/>
        <v>1.3492976683765239</v>
      </c>
      <c r="E120" s="242">
        <f>E121</f>
        <v>431590494</v>
      </c>
      <c r="F120" s="161">
        <f t="shared" si="27"/>
        <v>5.8673322964440331</v>
      </c>
      <c r="G120" s="244">
        <f t="shared" si="17"/>
        <v>1.2685629710187525</v>
      </c>
      <c r="H120" s="245">
        <f t="shared" si="18"/>
        <v>26504348</v>
      </c>
      <c r="I120" s="246">
        <f t="shared" si="19"/>
        <v>6.5428917433280986</v>
      </c>
      <c r="J120" s="242">
        <f>J121</f>
        <v>452491428</v>
      </c>
      <c r="K120" s="161">
        <f t="shared" si="28"/>
        <v>6.7009723667842884</v>
      </c>
      <c r="L120" s="244">
        <f t="shared" si="20"/>
        <v>1.2529182555724767</v>
      </c>
      <c r="M120" s="242">
        <f>M121</f>
        <v>452491428</v>
      </c>
      <c r="N120" s="161"/>
      <c r="O120" s="244">
        <f t="shared" si="21"/>
        <v>1.1897337259748115</v>
      </c>
    </row>
    <row r="121" spans="1:15">
      <c r="A121" s="247" t="s">
        <v>15</v>
      </c>
      <c r="B121" s="255">
        <v>405086146</v>
      </c>
      <c r="C121" s="263">
        <f t="shared" si="26"/>
        <v>6.4213231546923142</v>
      </c>
      <c r="D121" s="244">
        <f t="shared" si="25"/>
        <v>1.3492976683765239</v>
      </c>
      <c r="E121" s="255">
        <v>431590494</v>
      </c>
      <c r="F121" s="161">
        <f t="shared" si="27"/>
        <v>5.8673322964440331</v>
      </c>
      <c r="G121" s="244">
        <f t="shared" si="17"/>
        <v>1.2685629710187525</v>
      </c>
      <c r="H121" s="245">
        <f t="shared" si="18"/>
        <v>26504348</v>
      </c>
      <c r="I121" s="246">
        <f t="shared" si="19"/>
        <v>6.5428917433280986</v>
      </c>
      <c r="J121" s="255">
        <v>452491428</v>
      </c>
      <c r="K121" s="161">
        <f t="shared" si="28"/>
        <v>6.7009723667842884</v>
      </c>
      <c r="L121" s="244">
        <f t="shared" si="20"/>
        <v>1.2529182555724767</v>
      </c>
      <c r="M121" s="255">
        <v>452491428</v>
      </c>
      <c r="N121" s="161"/>
      <c r="O121" s="244">
        <f t="shared" si="21"/>
        <v>1.1897337259748115</v>
      </c>
    </row>
    <row r="122" spans="1:15">
      <c r="A122" s="262" t="s">
        <v>49</v>
      </c>
      <c r="B122" s="242">
        <v>199345789</v>
      </c>
      <c r="C122" s="161">
        <f t="shared" si="26"/>
        <v>3.1599790398561507</v>
      </c>
      <c r="D122" s="244">
        <f t="shared" si="25"/>
        <v>0.66399903071081212</v>
      </c>
      <c r="E122" s="242">
        <f>E123</f>
        <v>188059821</v>
      </c>
      <c r="F122" s="161">
        <f t="shared" si="27"/>
        <v>2.5566120587836298</v>
      </c>
      <c r="G122" s="244">
        <f t="shared" si="17"/>
        <v>0.55275945270707194</v>
      </c>
      <c r="H122" s="245">
        <f t="shared" si="18"/>
        <v>-11285968</v>
      </c>
      <c r="I122" s="246">
        <f t="shared" si="19"/>
        <v>-5.661503087983462</v>
      </c>
      <c r="J122" s="242">
        <v>146523043</v>
      </c>
      <c r="K122" s="161">
        <f t="shared" si="28"/>
        <v>2.1698684250879245</v>
      </c>
      <c r="L122" s="244">
        <f t="shared" si="20"/>
        <v>0.40571242696940335</v>
      </c>
      <c r="M122" s="242">
        <v>64025543</v>
      </c>
      <c r="N122" s="161"/>
      <c r="O122" s="244">
        <f t="shared" si="21"/>
        <v>0.16834207924696973</v>
      </c>
    </row>
    <row r="123" spans="1:15" ht="27.75" customHeight="1">
      <c r="A123" s="247" t="s">
        <v>15</v>
      </c>
      <c r="B123" s="255">
        <v>199345789</v>
      </c>
      <c r="C123" s="263">
        <f t="shared" si="26"/>
        <v>3.1599790398561507</v>
      </c>
      <c r="D123" s="244">
        <f t="shared" si="25"/>
        <v>0.66399903071081212</v>
      </c>
      <c r="E123" s="255">
        <v>188059821</v>
      </c>
      <c r="F123" s="161">
        <f t="shared" si="27"/>
        <v>2.5566120587836298</v>
      </c>
      <c r="G123" s="244">
        <f t="shared" si="17"/>
        <v>0.55275945270707194</v>
      </c>
      <c r="H123" s="245">
        <f t="shared" si="18"/>
        <v>-11285968</v>
      </c>
      <c r="I123" s="246">
        <f t="shared" si="19"/>
        <v>-5.661503087983462</v>
      </c>
      <c r="J123" s="255">
        <v>146523043</v>
      </c>
      <c r="K123" s="161">
        <f t="shared" si="28"/>
        <v>2.1698684250879245</v>
      </c>
      <c r="L123" s="244">
        <f t="shared" si="20"/>
        <v>0.40571242696940335</v>
      </c>
      <c r="M123" s="255">
        <v>64025543</v>
      </c>
      <c r="N123" s="161"/>
      <c r="O123" s="244">
        <f t="shared" si="21"/>
        <v>0.16834207924696973</v>
      </c>
    </row>
    <row r="124" spans="1:15" ht="31.5" customHeight="1">
      <c r="A124" s="262" t="s">
        <v>130</v>
      </c>
      <c r="B124" s="242">
        <v>634118185</v>
      </c>
      <c r="C124" s="161">
        <f t="shared" si="26"/>
        <v>10.051881122964804</v>
      </c>
      <c r="D124" s="244">
        <f t="shared" si="25"/>
        <v>2.1121783525414695</v>
      </c>
      <c r="E124" s="242">
        <f>E125+E135</f>
        <v>871987879</v>
      </c>
      <c r="F124" s="161">
        <f t="shared" si="27"/>
        <v>11.854391409659806</v>
      </c>
      <c r="G124" s="244">
        <f t="shared" si="17"/>
        <v>2.5630118129445654</v>
      </c>
      <c r="H124" s="245">
        <f t="shared" si="18"/>
        <v>237869694</v>
      </c>
      <c r="I124" s="246">
        <f t="shared" si="19"/>
        <v>37.511886526326322</v>
      </c>
      <c r="J124" s="242">
        <f>J125+J135</f>
        <v>1606559391</v>
      </c>
      <c r="K124" s="161">
        <f t="shared" si="28"/>
        <v>23.791633207886527</v>
      </c>
      <c r="L124" s="244">
        <f t="shared" si="20"/>
        <v>4.4484546338086659</v>
      </c>
      <c r="M124" s="242">
        <f>M125+M135</f>
        <v>1974895463</v>
      </c>
      <c r="N124" s="161"/>
      <c r="O124" s="244">
        <f t="shared" si="21"/>
        <v>5.1925839744432469</v>
      </c>
    </row>
    <row r="125" spans="1:15">
      <c r="A125" s="247" t="s">
        <v>15</v>
      </c>
      <c r="B125" s="255">
        <v>60709946</v>
      </c>
      <c r="C125" s="263">
        <f t="shared" si="26"/>
        <v>0.96235871263274464</v>
      </c>
      <c r="D125" s="244">
        <f t="shared" si="25"/>
        <v>0.20221819332489507</v>
      </c>
      <c r="E125" s="255">
        <f>E126+E127+E128+E129+E130+E131+E132+E133+E134</f>
        <v>285910389</v>
      </c>
      <c r="F125" s="161">
        <f t="shared" si="27"/>
        <v>3.8868586833809573</v>
      </c>
      <c r="G125" s="244">
        <f t="shared" si="17"/>
        <v>0.84036914055611067</v>
      </c>
      <c r="H125" s="245">
        <f t="shared" si="18"/>
        <v>225200443</v>
      </c>
      <c r="I125" s="246">
        <f t="shared" si="19"/>
        <v>370.9448909738777</v>
      </c>
      <c r="J125" s="255">
        <f>J126+J127+J128+J129+J130+J131+J132+J133+J134</f>
        <v>138246467</v>
      </c>
      <c r="K125" s="161">
        <f t="shared" si="28"/>
        <v>2.0473001207274937</v>
      </c>
      <c r="L125" s="244">
        <f t="shared" si="20"/>
        <v>0.38279514606119341</v>
      </c>
      <c r="M125" s="255">
        <f>M126+M127+M128+M129+M130+M131+M132+M133+M134</f>
        <v>138517685</v>
      </c>
      <c r="N125" s="161"/>
      <c r="O125" s="244">
        <f t="shared" si="21"/>
        <v>0.36420394131412193</v>
      </c>
    </row>
    <row r="126" spans="1:15">
      <c r="A126" s="290" t="s">
        <v>51</v>
      </c>
      <c r="B126" s="251">
        <v>13956619</v>
      </c>
      <c r="C126" s="263">
        <f t="shared" si="26"/>
        <v>0.22123679526161502</v>
      </c>
      <c r="D126" s="244">
        <f t="shared" si="25"/>
        <v>4.6487972153753908E-2</v>
      </c>
      <c r="E126" s="251">
        <v>21021501</v>
      </c>
      <c r="F126" s="161">
        <f t="shared" si="27"/>
        <v>0.28578046424032344</v>
      </c>
      <c r="G126" s="244">
        <f t="shared" si="17"/>
        <v>6.1787963670566104E-2</v>
      </c>
      <c r="H126" s="245">
        <f t="shared" si="18"/>
        <v>7064882</v>
      </c>
      <c r="I126" s="246">
        <f t="shared" si="19"/>
        <v>50.620297079113499</v>
      </c>
      <c r="J126" s="251">
        <v>12801307</v>
      </c>
      <c r="K126" s="161">
        <f t="shared" si="28"/>
        <v>0.18957531382389475</v>
      </c>
      <c r="L126" s="244">
        <f t="shared" si="20"/>
        <v>3.5445955973972036E-2</v>
      </c>
      <c r="M126" s="251">
        <v>12801307</v>
      </c>
      <c r="N126" s="161"/>
      <c r="O126" s="244">
        <f t="shared" si="21"/>
        <v>3.365842031919649E-2</v>
      </c>
    </row>
    <row r="127" spans="1:15" ht="15" customHeight="1">
      <c r="A127" s="290" t="s">
        <v>131</v>
      </c>
      <c r="B127" s="251">
        <v>26729748</v>
      </c>
      <c r="C127" s="263">
        <f t="shared" si="26"/>
        <v>0.42371320630523507</v>
      </c>
      <c r="D127" s="244">
        <f t="shared" si="25"/>
        <v>8.903386849643595E-2</v>
      </c>
      <c r="E127" s="251">
        <v>82570325</v>
      </c>
      <c r="F127" s="161">
        <f t="shared" si="27"/>
        <v>1.1225166942633824</v>
      </c>
      <c r="G127" s="244">
        <f t="shared" si="17"/>
        <v>0.24269685791546647</v>
      </c>
      <c r="H127" s="245">
        <f t="shared" si="18"/>
        <v>55840577</v>
      </c>
      <c r="I127" s="246">
        <f t="shared" si="19"/>
        <v>208.9079814744232</v>
      </c>
      <c r="J127" s="251">
        <v>16228863</v>
      </c>
      <c r="K127" s="161">
        <f t="shared" si="28"/>
        <v>0.24033419370615783</v>
      </c>
      <c r="L127" s="244">
        <f t="shared" si="20"/>
        <v>4.4936627440121828E-2</v>
      </c>
      <c r="M127" s="251">
        <v>94260695</v>
      </c>
      <c r="N127" s="161"/>
      <c r="O127" s="244">
        <f t="shared" si="21"/>
        <v>0.24783923171982225</v>
      </c>
    </row>
    <row r="128" spans="1:15" ht="29.25" customHeight="1">
      <c r="A128" s="290" t="s">
        <v>180</v>
      </c>
      <c r="B128" s="251"/>
      <c r="C128" s="263"/>
      <c r="D128" s="244">
        <f t="shared" si="25"/>
        <v>0</v>
      </c>
      <c r="E128" s="251">
        <v>10070713</v>
      </c>
      <c r="F128" s="161"/>
      <c r="G128" s="244">
        <f t="shared" si="17"/>
        <v>2.9600590794191996E-2</v>
      </c>
      <c r="H128" s="245">
        <f t="shared" si="18"/>
        <v>10070713</v>
      </c>
      <c r="I128" s="246" t="s">
        <v>122</v>
      </c>
      <c r="J128" s="251">
        <v>10070713</v>
      </c>
      <c r="K128" s="161"/>
      <c r="L128" s="244">
        <f t="shared" si="20"/>
        <v>2.7885125294199085E-2</v>
      </c>
      <c r="M128" s="251">
        <v>10070713</v>
      </c>
      <c r="N128" s="161"/>
      <c r="O128" s="244">
        <f t="shared" si="21"/>
        <v>2.6478881497646777E-2</v>
      </c>
    </row>
    <row r="129" spans="1:15">
      <c r="A129" s="290" t="s">
        <v>132</v>
      </c>
      <c r="B129" s="251">
        <v>4484151</v>
      </c>
      <c r="C129" s="263">
        <f t="shared" si="26"/>
        <v>7.1081627771680672E-2</v>
      </c>
      <c r="D129" s="244">
        <f t="shared" si="25"/>
        <v>1.4936216774365466E-2</v>
      </c>
      <c r="E129" s="251">
        <v>2000000</v>
      </c>
      <c r="F129" s="161"/>
      <c r="G129" s="244">
        <f t="shared" si="17"/>
        <v>5.8785491740638417E-3</v>
      </c>
      <c r="H129" s="245">
        <f t="shared" si="18"/>
        <v>-2484151</v>
      </c>
      <c r="I129" s="246">
        <f t="shared" si="19"/>
        <v>-55.398468963244099</v>
      </c>
      <c r="J129" s="255">
        <v>8944394</v>
      </c>
      <c r="K129" s="161"/>
      <c r="L129" s="244">
        <f t="shared" si="20"/>
        <v>2.476642392357746E-2</v>
      </c>
      <c r="M129" s="255">
        <v>7352256</v>
      </c>
      <c r="N129" s="161"/>
      <c r="O129" s="244">
        <f t="shared" si="21"/>
        <v>1.9331254436936344E-2</v>
      </c>
    </row>
    <row r="130" spans="1:15" s="110" customFormat="1" ht="26.5">
      <c r="A130" s="290" t="s">
        <v>133</v>
      </c>
      <c r="B130" s="251">
        <v>2142808</v>
      </c>
      <c r="C130" s="263"/>
      <c r="D130" s="244">
        <f t="shared" si="25"/>
        <v>7.1374591965891682E-3</v>
      </c>
      <c r="E130" s="251">
        <v>1772047</v>
      </c>
      <c r="F130" s="161"/>
      <c r="G130" s="244">
        <f t="shared" si="17"/>
        <v>5.2085327141261533E-3</v>
      </c>
      <c r="H130" s="245">
        <f t="shared" si="18"/>
        <v>-370761</v>
      </c>
      <c r="I130" s="246">
        <f t="shared" si="19"/>
        <v>-17.302576805761419</v>
      </c>
      <c r="J130" s="255">
        <v>3892049</v>
      </c>
      <c r="K130" s="161"/>
      <c r="L130" s="244">
        <f t="shared" si="20"/>
        <v>1.0776821265402187E-2</v>
      </c>
      <c r="M130" s="255">
        <v>3919049</v>
      </c>
      <c r="N130" s="161"/>
      <c r="O130" s="244">
        <f t="shared" si="21"/>
        <v>1.0304338337759315E-2</v>
      </c>
    </row>
    <row r="131" spans="1:15" s="110" customFormat="1">
      <c r="A131" s="290" t="s">
        <v>134</v>
      </c>
      <c r="B131" s="251">
        <v>13396620</v>
      </c>
      <c r="C131" s="263"/>
      <c r="D131" s="244">
        <f t="shared" si="25"/>
        <v>4.4622676703750586E-2</v>
      </c>
      <c r="E131" s="251">
        <v>11546800</v>
      </c>
      <c r="F131" s="161"/>
      <c r="G131" s="244">
        <f t="shared" si="17"/>
        <v>3.3939215801540176E-2</v>
      </c>
      <c r="H131" s="245">
        <f t="shared" si="18"/>
        <v>-1849820</v>
      </c>
      <c r="I131" s="246">
        <f t="shared" si="19"/>
        <v>-13.808109806802022</v>
      </c>
      <c r="J131" s="255">
        <v>3600000</v>
      </c>
      <c r="K131" s="161"/>
      <c r="L131" s="244">
        <f t="shared" si="20"/>
        <v>9.9681572753703446E-3</v>
      </c>
      <c r="M131" s="255">
        <v>3600000</v>
      </c>
      <c r="N131" s="161"/>
      <c r="O131" s="244">
        <f t="shared" si="21"/>
        <v>9.4654642021402471E-3</v>
      </c>
    </row>
    <row r="132" spans="1:15" s="33" customFormat="1" ht="26">
      <c r="A132" s="291" t="s">
        <v>135</v>
      </c>
      <c r="B132" s="251"/>
      <c r="C132" s="263"/>
      <c r="D132" s="244">
        <f t="shared" si="25"/>
        <v>0</v>
      </c>
      <c r="E132" s="251">
        <v>131245007</v>
      </c>
      <c r="F132" s="161"/>
      <c r="G132" s="244">
        <f t="shared" si="17"/>
        <v>0.3857651137499265</v>
      </c>
      <c r="H132" s="245">
        <f t="shared" si="18"/>
        <v>131245007</v>
      </c>
      <c r="I132" s="246" t="s">
        <v>122</v>
      </c>
      <c r="J132" s="255">
        <v>63402515</v>
      </c>
      <c r="K132" s="161"/>
      <c r="L132" s="244">
        <f t="shared" si="20"/>
        <v>0.1755572892150076</v>
      </c>
      <c r="M132" s="255"/>
      <c r="N132" s="161"/>
      <c r="O132" s="244">
        <f t="shared" si="21"/>
        <v>0</v>
      </c>
    </row>
    <row r="133" spans="1:15" s="114" customFormat="1" ht="26">
      <c r="A133" s="291" t="s">
        <v>136</v>
      </c>
      <c r="B133" s="251"/>
      <c r="C133" s="263"/>
      <c r="D133" s="244">
        <f t="shared" si="25"/>
        <v>0</v>
      </c>
      <c r="E133" s="251">
        <v>11233671</v>
      </c>
      <c r="F133" s="161"/>
      <c r="G133" s="244">
        <f t="shared" ref="G133:G134" si="29">E133/$E$155/1000000*100</f>
        <v>3.3018843689377464E-2</v>
      </c>
      <c r="H133" s="245">
        <f t="shared" si="18"/>
        <v>11233671</v>
      </c>
      <c r="I133" s="246" t="s">
        <v>122</v>
      </c>
      <c r="J133" s="255"/>
      <c r="K133" s="161"/>
      <c r="L133" s="244">
        <f t="shared" ref="L133:L134" si="30">J133/$J$155/1000000*100</f>
        <v>0</v>
      </c>
      <c r="M133" s="255"/>
      <c r="N133" s="161"/>
      <c r="O133" s="244">
        <f t="shared" ref="O133:O134" si="31">M133/$M$155/1000000*100</f>
        <v>0</v>
      </c>
    </row>
    <row r="134" spans="1:15" s="112" customFormat="1">
      <c r="A134" s="292" t="s">
        <v>137</v>
      </c>
      <c r="B134" s="251"/>
      <c r="C134" s="263"/>
      <c r="D134" s="244">
        <f t="shared" si="25"/>
        <v>0</v>
      </c>
      <c r="E134" s="251">
        <v>14450325</v>
      </c>
      <c r="F134" s="161"/>
      <c r="G134" s="244">
        <f t="shared" si="29"/>
        <v>4.2473473046852041E-2</v>
      </c>
      <c r="H134" s="245">
        <f t="shared" si="18"/>
        <v>14450325</v>
      </c>
      <c r="I134" s="246" t="s">
        <v>122</v>
      </c>
      <c r="J134" s="255">
        <v>19306626</v>
      </c>
      <c r="K134" s="161"/>
      <c r="L134" s="244">
        <f t="shared" si="30"/>
        <v>5.3458745673542855E-2</v>
      </c>
      <c r="M134" s="255">
        <v>6513665</v>
      </c>
      <c r="N134" s="161"/>
      <c r="O134" s="244">
        <f t="shared" si="31"/>
        <v>1.7126350800620513E-2</v>
      </c>
    </row>
    <row r="135" spans="1:15">
      <c r="A135" s="256" t="s">
        <v>16</v>
      </c>
      <c r="B135" s="257">
        <v>573408239</v>
      </c>
      <c r="C135" s="278">
        <f>B135/$B$138*100</f>
        <v>9.0895224103320604</v>
      </c>
      <c r="D135" s="244">
        <f>B135/$B$155/1000000*100</f>
        <v>1.9099601592165745</v>
      </c>
      <c r="E135" s="257">
        <v>586077490</v>
      </c>
      <c r="F135" s="161">
        <f>E135/$E$138*100</f>
        <v>7.9675327262788489</v>
      </c>
      <c r="G135" s="244">
        <f>E135/$E$155/1000000*100</f>
        <v>1.7226426723884545</v>
      </c>
      <c r="H135" s="245">
        <f t="shared" si="18"/>
        <v>12669251</v>
      </c>
      <c r="I135" s="246">
        <f t="shared" si="19"/>
        <v>2.2094644161539492</v>
      </c>
      <c r="J135" s="257">
        <v>1468312924</v>
      </c>
      <c r="K135" s="161">
        <f>J135/$J$138*100</f>
        <v>21.744333087159035</v>
      </c>
      <c r="L135" s="244">
        <f>J135/$J$155/1000000*100</f>
        <v>4.0656594877474728</v>
      </c>
      <c r="M135" s="257">
        <v>1836377778</v>
      </c>
      <c r="N135" s="161"/>
      <c r="O135" s="244">
        <f>M135/$M$155/1000000*100</f>
        <v>4.8283800331291244</v>
      </c>
    </row>
    <row r="136" spans="1:15" s="111" customFormat="1">
      <c r="A136" s="293" t="s">
        <v>138</v>
      </c>
      <c r="B136" s="257">
        <v>573408239</v>
      </c>
      <c r="C136" s="278"/>
      <c r="D136" s="244">
        <f>B136/$B$155/1000000*100</f>
        <v>1.9099601592165745</v>
      </c>
      <c r="E136" s="257">
        <v>586077490</v>
      </c>
      <c r="F136" s="161"/>
      <c r="G136" s="244">
        <f>E136/$E$155/1000000*100</f>
        <v>1.7226426723884545</v>
      </c>
      <c r="H136" s="245">
        <f t="shared" si="18"/>
        <v>12669251</v>
      </c>
      <c r="I136" s="246" t="s">
        <v>122</v>
      </c>
      <c r="J136" s="257">
        <v>1468312924</v>
      </c>
      <c r="K136" s="161"/>
      <c r="L136" s="244">
        <f>J136/$J$155/1000000*100</f>
        <v>4.0656594877474728</v>
      </c>
      <c r="M136" s="257">
        <v>1836377778</v>
      </c>
      <c r="N136" s="161"/>
      <c r="O136" s="244">
        <f>M136/$M$155/1000000*100</f>
        <v>4.8283800331291244</v>
      </c>
    </row>
    <row r="137" spans="1:15" s="116" customFormat="1">
      <c r="A137" s="184" t="s">
        <v>14</v>
      </c>
      <c r="B137" s="185">
        <f>B138+B140</f>
        <v>7876394088</v>
      </c>
      <c r="C137" s="294">
        <f>B137/$B$138*100</f>
        <v>124.85460742653009</v>
      </c>
      <c r="D137" s="295">
        <f t="shared" ref="D137:D146" si="32">B137/$B$155/1000000*100</f>
        <v>26.235407661048558</v>
      </c>
      <c r="E137" s="185">
        <f>E138+E140</f>
        <v>9338076926</v>
      </c>
      <c r="F137" s="294">
        <f>E137/$E$138*100</f>
        <v>126.94811655096049</v>
      </c>
      <c r="G137" s="296">
        <f t="shared" ref="G137:G146" si="33">E137/$E$155/1000000*100</f>
        <v>27.447172200340958</v>
      </c>
      <c r="H137" s="186">
        <f>E137-B137</f>
        <v>1461682838</v>
      </c>
      <c r="I137" s="295">
        <f t="shared" si="19"/>
        <v>18.557766684464553</v>
      </c>
      <c r="J137" s="185">
        <f>J138+J140</f>
        <v>8858948040</v>
      </c>
      <c r="K137" s="294">
        <f>J137/$J$138*100</f>
        <v>131.1926864055817</v>
      </c>
      <c r="L137" s="296">
        <f t="shared" ref="L137:L146" si="34">J137/$J$155/1000000*100</f>
        <v>24.529829821403847</v>
      </c>
      <c r="M137" s="185">
        <f>M138+M140</f>
        <v>8815564953</v>
      </c>
      <c r="N137" s="294">
        <f>M137/$M$138*100</f>
        <v>131.36005917945883</v>
      </c>
      <c r="O137" s="296">
        <f t="shared" ref="O137:O146" si="35">M137/$M$155/1000000*100</f>
        <v>23.178726245628795</v>
      </c>
    </row>
    <row r="138" spans="1:15">
      <c r="A138" s="247" t="s">
        <v>15</v>
      </c>
      <c r="B138" s="297">
        <f>B5+B8+B11+B14+B16+B19+B22+B24+B29+B35+B42+B49+B56+B61+B66+B71+B79+B85+B92+B96+B98+B101+B103+B107+B109+B113+B115+B117+B119+B121+B123+B125</f>
        <v>6308452888</v>
      </c>
      <c r="C138" s="263">
        <f>B138/$B$138*100</f>
        <v>100</v>
      </c>
      <c r="D138" s="244">
        <f t="shared" si="32"/>
        <v>21.01276693091733</v>
      </c>
      <c r="E138" s="297">
        <f>E5+E8+E11+E14+E16+E19+E22+E24+E29+E35+E42+E49+E56+E61+E66+E71+E79+E85+E92+E96+E98+E101+E103+E107+E109+E113+E115+E117+E119+E121+E123+E125</f>
        <v>7355821559</v>
      </c>
      <c r="F138" s="276">
        <f>E138/$E$138*100</f>
        <v>100</v>
      </c>
      <c r="G138" s="244">
        <f t="shared" si="33"/>
        <v>21.620779375110224</v>
      </c>
      <c r="H138" s="298">
        <f t="shared" ref="H138:H142" si="36">E138-B138</f>
        <v>1047368671</v>
      </c>
      <c r="I138" s="299">
        <f t="shared" si="19"/>
        <v>16.60262333086952</v>
      </c>
      <c r="J138" s="297">
        <f>J5+J8+J11+J14+J16+J19+J22+J24+J29+J35+J42+J49+J56+J61+J66+J71+J79+J85+J92+J96+J98+J101+J103+J107+J109+J113+J115+J117+J119+J121+J123+J125</f>
        <v>6752623399</v>
      </c>
      <c r="K138" s="276">
        <f>J138/$J$138*100</f>
        <v>100</v>
      </c>
      <c r="L138" s="244">
        <f t="shared" si="34"/>
        <v>18.697558906271635</v>
      </c>
      <c r="M138" s="297">
        <f>M5+M8+M11+M14+M16+M19+M22+M24+M29+M35+M42+M49+M56+M61+M66+M71+M79+M85+M92+M96+M98+M101+M103+M107+M109+M113+M115+M117+M119+M121+M123+M125</f>
        <v>6710993439</v>
      </c>
      <c r="N138" s="276">
        <f>M138/$M$138*100</f>
        <v>100</v>
      </c>
      <c r="O138" s="244">
        <f t="shared" si="35"/>
        <v>17.645185599347933</v>
      </c>
    </row>
    <row r="139" spans="1:15" s="113" customFormat="1" ht="15.75" customHeight="1">
      <c r="A139" s="264" t="s">
        <v>114</v>
      </c>
      <c r="B139" s="265">
        <f>B104+B93+B87+B81+B57+B51+B44+B37+B31+B26+B6</f>
        <v>5745791</v>
      </c>
      <c r="C139" s="300">
        <f>C26+C31+C37+C57+C87</f>
        <v>2.1040784857486915E-2</v>
      </c>
      <c r="D139" s="244">
        <f t="shared" si="32"/>
        <v>1.9138601692092465E-2</v>
      </c>
      <c r="E139" s="265">
        <f>E104+E93+E87+E81+E57+E51+E44+E37+E31+E26+E6</f>
        <v>12526882</v>
      </c>
      <c r="F139" s="300">
        <f>F26+F31+F37+F57+F87</f>
        <v>6.2029318729426783E-2</v>
      </c>
      <c r="G139" s="244">
        <f t="shared" si="33"/>
        <v>3.68199459173476E-2</v>
      </c>
      <c r="H139" s="298">
        <f t="shared" si="36"/>
        <v>6781091</v>
      </c>
      <c r="I139" s="299">
        <f t="shared" si="19"/>
        <v>118.01840686512963</v>
      </c>
      <c r="J139" s="265">
        <f>J104+J93+J87+J81+J57+J51+J44+J37+J31+J26+J6</f>
        <v>8186395</v>
      </c>
      <c r="K139" s="300">
        <f>K26+K31+K37+K57+K87</f>
        <v>1.2955290830072842E-2</v>
      </c>
      <c r="L139" s="244">
        <f t="shared" si="34"/>
        <v>2.2667575799529282E-2</v>
      </c>
      <c r="M139" s="265">
        <f>M104+M93+M87+M81+M57+M51+M44+M37+M31+M26+M6</f>
        <v>4416962</v>
      </c>
      <c r="N139" s="300">
        <f>N26+N31+N37+N57+N87</f>
        <v>2.7436325437301622E-3</v>
      </c>
      <c r="O139" s="244">
        <f t="shared" si="35"/>
        <v>1.1613498803670496E-2</v>
      </c>
    </row>
    <row r="140" spans="1:15">
      <c r="A140" s="256" t="s">
        <v>16</v>
      </c>
      <c r="B140" s="301">
        <f>B12+B17+B20+B27+B32+B38+B47+B52+B58+B63+B68+B74+B82+B88+B94+B99+B105+B111+B135</f>
        <v>1567941200</v>
      </c>
      <c r="C140" s="301" t="e">
        <f>C12+C17+C20+C27+C32+C38+C47+C52+C58+C63+C68+C74+C82+C88+C94+#REF!+#REF!+C105+C111+C135</f>
        <v>#REF!</v>
      </c>
      <c r="D140" s="244">
        <f t="shared" si="32"/>
        <v>5.2226407301312374</v>
      </c>
      <c r="E140" s="301">
        <f>E12+E17+E20+E27+E32+E38+E47+E52+E58+E63+E68+E74+E82+E88+E94+E99+E105+E111+E135</f>
        <v>1982255367</v>
      </c>
      <c r="F140" s="301" t="e">
        <f>F12+F17+F20+F27+F32+F38+F47+F52+F58+F63+F68+F74+F82+F88+F94+#REF!+#REF!+F105+F111+F135</f>
        <v>#REF!</v>
      </c>
      <c r="G140" s="244">
        <f t="shared" si="33"/>
        <v>5.8263928252307329</v>
      </c>
      <c r="H140" s="298">
        <f t="shared" si="36"/>
        <v>414314167</v>
      </c>
      <c r="I140" s="299">
        <f t="shared" ref="I140:I146" si="37">E140/B140*100-100</f>
        <v>26.424088288514895</v>
      </c>
      <c r="J140" s="301">
        <f>J12+J17+J20+J27+J32+J38+J47+J52+J58+J63+J68+J74+J82+J88+J94+J99+J105+J111+J135</f>
        <v>2106324641</v>
      </c>
      <c r="K140" s="301" t="e">
        <f>K12+K17+K20+K27+K32+K38+K47+K52+K58+K63+K68+K74+K82+K88+K94+#REF!+#REF!+K105+K111+K135</f>
        <v>#REF!</v>
      </c>
      <c r="L140" s="244">
        <f t="shared" si="34"/>
        <v>5.8322709151322174</v>
      </c>
      <c r="M140" s="301">
        <f>M12+M17+M20+M27+M32+M38+M47+M52+M58+M63+M68+M74+M82+M88+M94+M99+M105+M111+M135</f>
        <v>2104571514</v>
      </c>
      <c r="N140" s="301" t="e">
        <f>N12+N17+N20+N27+N32+N38+N47+N52+N58+N63+N68+N74+N82+N88+N94+#REF!+#REF!+N105+N111+N135</f>
        <v>#REF!</v>
      </c>
      <c r="O140" s="244">
        <f t="shared" si="35"/>
        <v>5.5335406462808612</v>
      </c>
    </row>
    <row r="141" spans="1:15" ht="25.5" customHeight="1">
      <c r="A141" s="182" t="s">
        <v>118</v>
      </c>
      <c r="B141" s="58">
        <f>B39+B53+B64+B69+B75+B83+B89</f>
        <v>23681092</v>
      </c>
      <c r="C141" s="258"/>
      <c r="D141" s="244">
        <f t="shared" si="32"/>
        <v>7.8879128638998069E-2</v>
      </c>
      <c r="E141" s="302">
        <f>E39+E53+E64+E69+E75+E83+E89</f>
        <v>27053631</v>
      </c>
      <c r="F141" s="303"/>
      <c r="G141" s="244">
        <f t="shared" si="33"/>
        <v>7.9518050085238962E-2</v>
      </c>
      <c r="H141" s="298">
        <f t="shared" si="36"/>
        <v>3372539</v>
      </c>
      <c r="I141" s="299">
        <f t="shared" si="37"/>
        <v>14.241484303173181</v>
      </c>
      <c r="J141" s="302">
        <f>J39+J53+J64+J69+J75+J83+J89</f>
        <v>61706261</v>
      </c>
      <c r="K141" s="258">
        <f>J141/$J$138*100</f>
        <v>0.91381167516521244</v>
      </c>
      <c r="L141" s="244">
        <f t="shared" si="34"/>
        <v>0.17086047625640316</v>
      </c>
      <c r="M141" s="302">
        <f>M39+M53+M64+M69+M75+M83+M89</f>
        <v>16408908</v>
      </c>
      <c r="N141" s="258">
        <f>M141/$M$138*100</f>
        <v>0.24450788320909281</v>
      </c>
      <c r="O141" s="244">
        <f t="shared" si="35"/>
        <v>4.3143869797281312E-2</v>
      </c>
    </row>
    <row r="142" spans="1:15">
      <c r="A142" s="264" t="s">
        <v>114</v>
      </c>
      <c r="B142" s="265">
        <f>B33+B40+B54+B59+B76+B90</f>
        <v>917286</v>
      </c>
      <c r="C142" s="301" t="e">
        <f>#REF!+C33+C40+#REF!+C54+C59+#REF!+C90+#REF!</f>
        <v>#REF!</v>
      </c>
      <c r="D142" s="244">
        <f t="shared" si="32"/>
        <v>3.0553793884484713E-3</v>
      </c>
      <c r="E142" s="265">
        <f>E33+E40+E54+E59+E76+E90</f>
        <v>972298</v>
      </c>
      <c r="F142" s="301" t="e">
        <f>#REF!+F33+F40+#REF!+F54+F59+#REF!+F90+#REF!</f>
        <v>#REF!</v>
      </c>
      <c r="G142" s="244">
        <f t="shared" si="33"/>
        <v>2.8578508024219621E-3</v>
      </c>
      <c r="H142" s="298">
        <f t="shared" si="36"/>
        <v>55012</v>
      </c>
      <c r="I142" s="299">
        <f t="shared" si="37"/>
        <v>5.9972571259127534</v>
      </c>
      <c r="J142" s="265">
        <f>J33+J40+J54+J59+J76+J90</f>
        <v>892065</v>
      </c>
      <c r="K142" s="301" t="e">
        <f>#REF!+K33+K40+#REF!+K54+K59+#REF!+K90+#REF!</f>
        <v>#REF!</v>
      </c>
      <c r="L142" s="244">
        <f t="shared" si="34"/>
        <v>2.470067838848124E-3</v>
      </c>
      <c r="M142" s="265">
        <f>M33+M40+M54+M59+M76+M90</f>
        <v>801812</v>
      </c>
      <c r="N142" s="301" t="e">
        <f>#REF!+N33+N40+#REF!+N54+N59+#REF!+N90+#REF!</f>
        <v>#REF!</v>
      </c>
      <c r="O142" s="244">
        <f t="shared" si="35"/>
        <v>2.1082007730129099E-3</v>
      </c>
    </row>
    <row r="143" spans="1:15">
      <c r="A143" s="187" t="s">
        <v>139</v>
      </c>
      <c r="B143" s="304">
        <f>B137-B139-B141-B142</f>
        <v>7846049919</v>
      </c>
      <c r="C143" s="188">
        <f>B143/$B$138*100</f>
        <v>124.37359933248977</v>
      </c>
      <c r="D143" s="295">
        <f t="shared" si="32"/>
        <v>26.134334551329026</v>
      </c>
      <c r="E143" s="304">
        <f>E137-E139-E141-E142</f>
        <v>9297524115</v>
      </c>
      <c r="F143" s="188">
        <f>E143/$E$138*100</f>
        <v>126.39681428411333</v>
      </c>
      <c r="G143" s="296">
        <f t="shared" si="33"/>
        <v>27.327976353535949</v>
      </c>
      <c r="H143" s="305">
        <f>H137-H139-H141-H142</f>
        <v>1451474196</v>
      </c>
      <c r="I143" s="295">
        <f t="shared" si="37"/>
        <v>18.499425965734801</v>
      </c>
      <c r="J143" s="304">
        <f>J137-J139-J141-J142</f>
        <v>8788163319</v>
      </c>
      <c r="K143" s="306">
        <f>J143/$J$138*100</f>
        <v>130.14443127838945</v>
      </c>
      <c r="L143" s="296">
        <f t="shared" si="34"/>
        <v>24.333831701509069</v>
      </c>
      <c r="M143" s="304">
        <f>M137-M139-M141-M142</f>
        <v>8793937271</v>
      </c>
      <c r="N143" s="188">
        <f>M143/$M$138*100</f>
        <v>131.0377867439903</v>
      </c>
      <c r="O143" s="296">
        <f t="shared" si="35"/>
        <v>23.121860676254833</v>
      </c>
    </row>
    <row r="144" spans="1:15">
      <c r="A144" s="247" t="s">
        <v>15</v>
      </c>
      <c r="B144" s="297">
        <f>B138-B139</f>
        <v>6302707097</v>
      </c>
      <c r="C144" s="266"/>
      <c r="D144" s="244">
        <f t="shared" si="32"/>
        <v>20.993628329225235</v>
      </c>
      <c r="E144" s="297">
        <f>E138-E139</f>
        <v>7343294677</v>
      </c>
      <c r="F144" s="252"/>
      <c r="G144" s="244">
        <f t="shared" si="33"/>
        <v>21.583959429192877</v>
      </c>
      <c r="H144" s="307">
        <f t="shared" ref="H144:H146" si="38">E144-B144</f>
        <v>1040587580</v>
      </c>
      <c r="I144" s="299">
        <f t="shared" si="37"/>
        <v>16.51016878914308</v>
      </c>
      <c r="J144" s="297">
        <f>J138-J139</f>
        <v>6744437004</v>
      </c>
      <c r="K144" s="252">
        <f>J144/$J$138*100</f>
        <v>99.878767191411683</v>
      </c>
      <c r="L144" s="244">
        <f t="shared" si="34"/>
        <v>18.674891330472104</v>
      </c>
      <c r="M144" s="297">
        <f>M138-M139</f>
        <v>6706576477</v>
      </c>
      <c r="N144" s="252">
        <f>M144/$M$138*100</f>
        <v>99.934183187032616</v>
      </c>
      <c r="O144" s="244">
        <f t="shared" si="35"/>
        <v>17.633572100544264</v>
      </c>
    </row>
    <row r="145" spans="1:15">
      <c r="A145" s="308" t="s">
        <v>3</v>
      </c>
      <c r="B145" s="251">
        <f>B9+B25+B30+B36+B43+B50+B62+B67+B72+B80+B86</f>
        <v>253822837</v>
      </c>
      <c r="C145" s="281"/>
      <c r="D145" s="244">
        <f t="shared" si="32"/>
        <v>0.84545612217707022</v>
      </c>
      <c r="E145" s="251">
        <f>E9+E25+E30+E36+E43+E50+E62+E67+E72+E80+E86</f>
        <v>243568391</v>
      </c>
      <c r="F145" s="309"/>
      <c r="G145" s="244">
        <f t="shared" si="33"/>
        <v>0.71591438187055445</v>
      </c>
      <c r="H145" s="310">
        <f t="shared" si="38"/>
        <v>-10254446</v>
      </c>
      <c r="I145" s="299">
        <f t="shared" si="37"/>
        <v>-4.0400013336861349</v>
      </c>
      <c r="J145" s="251">
        <f>J9+J25+J30+J36+J43+J50+J62+J67+J72+J80+J86</f>
        <v>237926495</v>
      </c>
      <c r="K145" s="309">
        <f>J145/$J$138*100</f>
        <v>3.5234675612923221</v>
      </c>
      <c r="L145" s="244">
        <f t="shared" si="34"/>
        <v>0.65880242281600443</v>
      </c>
      <c r="M145" s="251">
        <f>M9+M25+M30+M36+M43+M50+M62+M67+M72+M80+M86</f>
        <v>237171065</v>
      </c>
      <c r="N145" s="309">
        <f>M145/$M$138*100</f>
        <v>3.534067901507898</v>
      </c>
      <c r="O145" s="244">
        <f t="shared" si="35"/>
        <v>0.6235928404280493</v>
      </c>
    </row>
    <row r="146" spans="1:15">
      <c r="A146" s="256" t="s">
        <v>16</v>
      </c>
      <c r="B146" s="311">
        <f>B140-B141-B142</f>
        <v>1543342822</v>
      </c>
      <c r="C146" s="278">
        <f>B146/$B$138*100</f>
        <v>24.464680158518131</v>
      </c>
      <c r="D146" s="244">
        <f t="shared" si="32"/>
        <v>5.1407062221037902</v>
      </c>
      <c r="E146" s="311">
        <f>E140-E141-E142</f>
        <v>1954229438</v>
      </c>
      <c r="F146" s="161">
        <f>E146/$E$138*100</f>
        <v>26.567113167786943</v>
      </c>
      <c r="G146" s="244">
        <f t="shared" si="33"/>
        <v>5.7440169243430717</v>
      </c>
      <c r="H146" s="312">
        <f t="shared" si="38"/>
        <v>410886616</v>
      </c>
      <c r="I146" s="299">
        <f t="shared" si="37"/>
        <v>26.62315916741926</v>
      </c>
      <c r="J146" s="311">
        <f>J140-J141-J142</f>
        <v>2043726315</v>
      </c>
      <c r="K146" s="313">
        <f>J146/$J$138*100</f>
        <v>30.265664086977761</v>
      </c>
      <c r="L146" s="244">
        <f t="shared" si="34"/>
        <v>5.6589403710369659</v>
      </c>
      <c r="M146" s="311">
        <f>M140-M141-M142</f>
        <v>2087360794</v>
      </c>
      <c r="N146" s="313">
        <f>M146/$M$138*100</f>
        <v>31.103603556957673</v>
      </c>
      <c r="O146" s="244">
        <f t="shared" si="35"/>
        <v>5.4882885757105671</v>
      </c>
    </row>
    <row r="147" spans="1:15">
      <c r="A147" s="314"/>
      <c r="B147" s="315"/>
      <c r="C147" s="315"/>
      <c r="D147" s="315"/>
      <c r="E147" s="315"/>
      <c r="F147" s="315"/>
      <c r="G147" s="315"/>
      <c r="H147" s="315"/>
      <c r="I147" s="315"/>
      <c r="J147" s="315"/>
      <c r="K147" s="315"/>
      <c r="L147" s="315"/>
      <c r="M147" s="315"/>
      <c r="N147" s="316"/>
      <c r="O147" s="317"/>
    </row>
    <row r="148" spans="1:15">
      <c r="A148" s="318"/>
      <c r="B148" s="319"/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</row>
    <row r="149" spans="1:15">
      <c r="A149" s="394"/>
      <c r="B149" s="394"/>
      <c r="C149" s="394"/>
      <c r="D149" s="394"/>
      <c r="E149" s="394"/>
      <c r="F149" s="394"/>
      <c r="G149" s="394"/>
      <c r="H149" s="394"/>
      <c r="I149" s="394"/>
      <c r="J149" s="320"/>
      <c r="K149" s="320"/>
      <c r="L149" s="321"/>
      <c r="M149" s="320"/>
      <c r="N149" s="320"/>
      <c r="O149" s="321"/>
    </row>
    <row r="150" spans="1:15" ht="15.75" customHeight="1">
      <c r="A150" s="394" t="s">
        <v>140</v>
      </c>
      <c r="B150" s="394"/>
      <c r="C150" s="394"/>
      <c r="D150" s="394"/>
      <c r="E150" s="394"/>
      <c r="F150" s="394"/>
      <c r="G150" s="394"/>
      <c r="H150" s="394"/>
      <c r="I150" s="394"/>
      <c r="J150" s="239"/>
      <c r="K150" s="239"/>
      <c r="L150" s="240"/>
      <c r="M150" s="239"/>
      <c r="N150" s="239"/>
      <c r="O150" s="240"/>
    </row>
    <row r="151" spans="1:15">
      <c r="A151" s="226"/>
      <c r="B151" s="335"/>
      <c r="C151" s="336"/>
      <c r="D151" s="337"/>
      <c r="E151" s="336"/>
      <c r="F151" s="336"/>
      <c r="G151" s="337"/>
      <c r="H151" s="322"/>
      <c r="I151" s="323"/>
      <c r="J151" s="336"/>
      <c r="K151" s="336"/>
      <c r="L151" s="338"/>
      <c r="M151" s="336"/>
      <c r="N151" s="336"/>
      <c r="O151" s="338"/>
    </row>
    <row r="152" spans="1:15" ht="65">
      <c r="A152" s="152" t="s">
        <v>5</v>
      </c>
      <c r="B152" s="126" t="s">
        <v>64</v>
      </c>
      <c r="C152" s="126" t="s">
        <v>0</v>
      </c>
      <c r="D152" s="126" t="s">
        <v>1</v>
      </c>
      <c r="E152" s="126" t="s">
        <v>141</v>
      </c>
      <c r="F152" s="126" t="s">
        <v>0</v>
      </c>
      <c r="G152" s="126" t="s">
        <v>1</v>
      </c>
      <c r="H152" s="126" t="s">
        <v>65</v>
      </c>
      <c r="I152" s="126" t="s">
        <v>66</v>
      </c>
      <c r="J152" s="126" t="s">
        <v>142</v>
      </c>
      <c r="K152" s="126" t="s">
        <v>0</v>
      </c>
      <c r="L152" s="126" t="s">
        <v>1</v>
      </c>
      <c r="M152" s="126" t="s">
        <v>143</v>
      </c>
      <c r="N152" s="143" t="s">
        <v>0</v>
      </c>
      <c r="O152" s="143" t="s">
        <v>1</v>
      </c>
    </row>
    <row r="153" spans="1:15">
      <c r="A153" s="324" t="s">
        <v>121</v>
      </c>
      <c r="B153" s="228">
        <v>3172584389</v>
      </c>
      <c r="C153" s="229">
        <f>B153/B153*100</f>
        <v>100</v>
      </c>
      <c r="D153" s="149">
        <f>B153/B155/1000000*100</f>
        <v>10.567531773366198</v>
      </c>
      <c r="E153" s="228">
        <v>3385388741</v>
      </c>
      <c r="F153" s="229">
        <f>E153/E153*100</f>
        <v>100</v>
      </c>
      <c r="G153" s="149">
        <f>E153/E155/1000000*100</f>
        <v>9.9505870936452876</v>
      </c>
      <c r="H153" s="150">
        <f>E153-B153</f>
        <v>212804352</v>
      </c>
      <c r="I153" s="151">
        <f>E153/B153*100-100</f>
        <v>6.7076025696223098</v>
      </c>
      <c r="J153" s="150">
        <v>3538060797</v>
      </c>
      <c r="K153" s="229">
        <f>J153/J153*100</f>
        <v>100</v>
      </c>
      <c r="L153" s="230">
        <f>J153/$J$155/1000000*100</f>
        <v>9.7966517984217081</v>
      </c>
      <c r="M153" s="150">
        <v>3767673935</v>
      </c>
      <c r="N153" s="229">
        <f>M153/M153*100</f>
        <v>100</v>
      </c>
      <c r="O153" s="230">
        <f>M153/$M$155/1000000*100</f>
        <v>9.9063285436331601</v>
      </c>
    </row>
    <row r="154" spans="1:15">
      <c r="A154" s="325"/>
      <c r="B154" s="326"/>
      <c r="C154" s="327"/>
      <c r="D154" s="328"/>
      <c r="E154" s="326"/>
      <c r="F154" s="327"/>
      <c r="G154" s="329"/>
      <c r="H154" s="330"/>
      <c r="I154" s="331"/>
      <c r="J154" s="332"/>
      <c r="K154" s="327"/>
      <c r="L154" s="333"/>
      <c r="M154" s="332"/>
      <c r="N154" s="327"/>
      <c r="O154" s="333"/>
    </row>
    <row r="155" spans="1:15">
      <c r="A155" s="234" t="s">
        <v>79</v>
      </c>
      <c r="B155" s="211">
        <v>30022</v>
      </c>
      <c r="C155" s="212"/>
      <c r="D155" s="212"/>
      <c r="E155" s="213">
        <v>34022</v>
      </c>
      <c r="F155" s="212"/>
      <c r="G155" s="212"/>
      <c r="H155" s="212"/>
      <c r="I155" s="212"/>
      <c r="J155" s="213">
        <v>36115</v>
      </c>
      <c r="K155" s="212"/>
      <c r="L155" s="212"/>
      <c r="M155" s="211">
        <v>38033</v>
      </c>
      <c r="N155" s="235"/>
      <c r="O155" s="334"/>
    </row>
  </sheetData>
  <autoFilter ref="A1:O159" xr:uid="{00000000-0009-0000-0000-000003000000}"/>
  <mergeCells count="3">
    <mergeCell ref="A2:I2"/>
    <mergeCell ref="A149:I149"/>
    <mergeCell ref="A150:I150"/>
  </mergeCells>
  <pageMargins left="0.39370078740157483" right="0.19685039370078741" top="0.43307086614173229" bottom="0.43307086614173229" header="0.19685039370078741" footer="0.19685039370078741"/>
  <pageSetup paperSize="9" scale="70" firstPageNumber="878" orientation="landscape" useFirstPageNumber="1" r:id="rId1"/>
  <headerFooter scaleWithDoc="0">
    <oddHeader>&amp;C&amp;"Times New Roman,Regular"&amp;12&amp;P</oddHeader>
    <oddFooter>&amp;L&amp;F</oddFooter>
    <firstHeader>&amp;C889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V143"/>
  <sheetViews>
    <sheetView showZeros="0" zoomScale="64" zoomScaleNormal="64" workbookViewId="0">
      <selection activeCell="J81" sqref="J81"/>
    </sheetView>
  </sheetViews>
  <sheetFormatPr defaultColWidth="9.1796875" defaultRowHeight="15.5"/>
  <cols>
    <col min="1" max="1" width="4.453125" style="17" customWidth="1"/>
    <col min="2" max="2" width="50.7265625" style="18" customWidth="1"/>
    <col min="3" max="3" width="18.1796875" style="17" customWidth="1"/>
    <col min="4" max="4" width="8.1796875" style="17" customWidth="1"/>
    <col min="5" max="5" width="7.54296875" style="17" customWidth="1"/>
    <col min="6" max="6" width="17.7265625" style="17" customWidth="1"/>
    <col min="7" max="7" width="8.26953125" style="17" customWidth="1"/>
    <col min="8" max="8" width="8.453125" style="17" customWidth="1"/>
    <col min="9" max="9" width="16.54296875" style="12" customWidth="1"/>
    <col min="10" max="10" width="16" style="12" customWidth="1"/>
    <col min="11" max="11" width="17.7265625" style="17" customWidth="1"/>
    <col min="12" max="12" width="9.81640625" style="17" customWidth="1"/>
    <col min="13" max="13" width="8.81640625" style="17" customWidth="1"/>
    <col min="14" max="14" width="17.7265625" style="17" customWidth="1"/>
    <col min="15" max="15" width="8.26953125" style="17" customWidth="1"/>
    <col min="16" max="16" width="8.453125" style="17" customWidth="1"/>
    <col min="17" max="17" width="16" style="12" customWidth="1"/>
    <col min="18" max="18" width="9.1796875" style="17"/>
    <col min="19" max="19" width="16" style="17" customWidth="1"/>
    <col min="20" max="20" width="14.7265625" style="17" bestFit="1" customWidth="1"/>
    <col min="21" max="21" width="9.1796875" style="17"/>
    <col min="22" max="22" width="14" style="17" customWidth="1"/>
    <col min="23" max="16384" width="9.1796875" style="17"/>
  </cols>
  <sheetData>
    <row r="1" spans="1:20" ht="15.75" customHeight="1">
      <c r="A1" s="391" t="s">
        <v>8</v>
      </c>
      <c r="B1" s="391"/>
      <c r="C1" s="391"/>
      <c r="D1" s="391"/>
      <c r="E1" s="391"/>
      <c r="F1" s="391"/>
      <c r="G1" s="391"/>
      <c r="H1" s="391"/>
      <c r="I1" s="391"/>
      <c r="J1" s="391"/>
      <c r="K1" s="97"/>
      <c r="L1" s="97"/>
      <c r="M1" s="97"/>
      <c r="N1" s="97"/>
      <c r="O1" s="97"/>
      <c r="P1" s="97"/>
      <c r="Q1" s="97"/>
    </row>
    <row r="2" spans="1:20">
      <c r="A2" s="38"/>
      <c r="B2" s="24"/>
      <c r="C2" s="38"/>
      <c r="D2" s="38"/>
      <c r="E2" s="38"/>
      <c r="F2" s="38"/>
      <c r="G2" s="38"/>
      <c r="H2" s="38"/>
      <c r="K2" s="38"/>
      <c r="L2" s="38"/>
      <c r="M2" s="38"/>
      <c r="N2" s="38"/>
      <c r="O2" s="38"/>
      <c r="P2" s="38"/>
    </row>
    <row r="3" spans="1:20" ht="62">
      <c r="A3" s="23"/>
      <c r="B3" s="22" t="s">
        <v>5</v>
      </c>
      <c r="C3" s="5" t="s">
        <v>10</v>
      </c>
      <c r="D3" s="5" t="s">
        <v>0</v>
      </c>
      <c r="E3" s="5" t="s">
        <v>1</v>
      </c>
      <c r="F3" s="5" t="s">
        <v>11</v>
      </c>
      <c r="G3" s="5" t="s">
        <v>0</v>
      </c>
      <c r="H3" s="5" t="s">
        <v>1</v>
      </c>
      <c r="I3" s="5" t="s">
        <v>12</v>
      </c>
      <c r="J3" s="5" t="s">
        <v>13</v>
      </c>
      <c r="K3" s="5" t="s">
        <v>55</v>
      </c>
      <c r="L3" s="5" t="s">
        <v>0</v>
      </c>
      <c r="M3" s="5" t="s">
        <v>1</v>
      </c>
      <c r="N3" s="5" t="s">
        <v>56</v>
      </c>
      <c r="O3" s="5" t="s">
        <v>0</v>
      </c>
      <c r="P3" s="5" t="s">
        <v>1</v>
      </c>
      <c r="Q3" s="98"/>
    </row>
    <row r="4" spans="1:20">
      <c r="A4" s="37"/>
      <c r="B4" s="93" t="s">
        <v>14</v>
      </c>
      <c r="C4" s="94">
        <f>C15+C17+C19+C22+C26+C28+C32+C34+C38+C43+C49+C56+C60+C66+C72+C76+C82+C86+C91+C96+C98+C100+C102+C107+C109+C111+C113+C115+C117+C119+C121</f>
        <v>3423810405</v>
      </c>
      <c r="D4" s="36">
        <f>C4/$C$4*100</f>
        <v>100</v>
      </c>
      <c r="E4" s="36">
        <f>C4/$C$135/1000000*100</f>
        <v>23.710598372576175</v>
      </c>
      <c r="F4" s="94">
        <f>F15+F17+F19+F22+F26+F28+F32+F34+F38+F43+F49+F56+F60+F66+F72+F76+F82+F86+F91+F96+F98+F100+F102+F107+F109+F111+F113+F115+F117+F119+F121</f>
        <v>3590027986</v>
      </c>
      <c r="G4" s="36">
        <f>F4/$F$4*100</f>
        <v>100</v>
      </c>
      <c r="H4" s="36">
        <f t="shared" ref="H4:H12" si="0">F4/$F$135/1000000*100</f>
        <v>22.458027499921805</v>
      </c>
      <c r="I4" s="46">
        <f>F4-C4</f>
        <v>166217581</v>
      </c>
      <c r="J4" s="35">
        <f>F4/C4*100-100</f>
        <v>4.8547542456574888</v>
      </c>
      <c r="K4" s="94">
        <f>K15+K17+K19+K22+K26+K28+K32+K34+K38+K43+K49+K56+K60+K66+K72+K76+K82+K86+K91+K96+K98+K100+K102+K107+K109+K111+K113+K115+K117+K119+K121</f>
        <v>3727753352</v>
      </c>
      <c r="L4" s="36">
        <f>K4/$K$4*100</f>
        <v>100</v>
      </c>
      <c r="M4" s="36">
        <f>K4/$K$135/1000000*100</f>
        <v>21.982270031843377</v>
      </c>
      <c r="N4" s="94">
        <f>N15+N17+N19+N22+N26+N28+N32+N34+N38+N43+N49+N56+N60+N66+N72+N76+N82+N86+N91+N96+N98+N100+N102+N107+N109+N111+N113+N115+N117+N119+N121</f>
        <v>3454631178</v>
      </c>
      <c r="O4" s="36">
        <f>N4/$N$4*100</f>
        <v>100</v>
      </c>
      <c r="P4" s="36">
        <f>N4/$N$135/1000000*100</f>
        <v>19.204451561257901</v>
      </c>
      <c r="Q4" s="41"/>
    </row>
    <row r="5" spans="1:20">
      <c r="A5" s="32"/>
      <c r="B5" s="50" t="s">
        <v>15</v>
      </c>
      <c r="C5" s="51">
        <f>C16+C18+C20+C23+C27+C29+C33+C35+C39+C44+C50+C57+C61+C67+C73+C77+C83+C87+C92+C97+C99+C101+C103+C108+C110+C112+C114+C116+C118+C120+C122</f>
        <v>2264569237</v>
      </c>
      <c r="D5" s="36">
        <f t="shared" ref="D5:D68" si="1">C5/$C$4*100</f>
        <v>66.141782666847178</v>
      </c>
      <c r="E5" s="36">
        <f t="shared" ref="E5:E68" si="2">C5/$C$135/1000000*100</f>
        <v>15.682612444598337</v>
      </c>
      <c r="F5" s="51">
        <f>F16+F18+F20+F23+F27+F29+F33+F35+F39+F44+F50+F57+F61+F67+F73+F77+F83+F87+F92+F97+F99+F101+F103+F108+F110+F112+F114+F116+F118+F120+F122</f>
        <v>2425016499</v>
      </c>
      <c r="G5" s="36">
        <f t="shared" ref="G5:G68" si="3">F5/$F$4*100</f>
        <v>67.548679521630888</v>
      </c>
      <c r="H5" s="36">
        <f t="shared" si="0"/>
        <v>15.170101022801916</v>
      </c>
      <c r="I5" s="28">
        <f t="shared" ref="I5:I29" si="4">F5-C5</f>
        <v>160447262</v>
      </c>
      <c r="J5" s="27">
        <f t="shared" ref="J5:J29" si="5">F5/C5*100-100</f>
        <v>7.0851117898498472</v>
      </c>
      <c r="K5" s="51">
        <f>K16+K18+K20+K23+K27+K29+K33+K35+K39+K44+K50+K57+K61+K67+K73+K77+K83+K87+K92+K97+K99+K101+K103+K108+K110+K112+K114+K116+K118+K120+K122</f>
        <v>2654483820</v>
      </c>
      <c r="L5" s="36">
        <f t="shared" ref="L5:L68" si="6">K5/$K$4*100</f>
        <v>71.208676362019148</v>
      </c>
      <c r="M5" s="36">
        <f t="shared" ref="M5:M68" si="7">K5/$K$135/1000000*100</f>
        <v>15.653283524000472</v>
      </c>
      <c r="N5" s="51">
        <f>N16+N18+N20+N23+N27+N29+N33+N35+N39+N44+N50+N57+N61+N67+N73+N77+N83+N87+N92+N97+N99+N101+N103+N108+N110+N112+N114+N116+N118+N120+N122</f>
        <v>2659057216</v>
      </c>
      <c r="O5" s="36">
        <f t="shared" ref="O5:O68" si="8">N5/$N$4*100</f>
        <v>76.970798878142929</v>
      </c>
      <c r="P5" s="36">
        <f t="shared" ref="P5:P68" si="9">N5/$N$135/1000000*100</f>
        <v>14.781819786866199</v>
      </c>
      <c r="Q5" s="41"/>
      <c r="S5" s="95"/>
      <c r="T5" s="19"/>
    </row>
    <row r="6" spans="1:20">
      <c r="A6" s="32"/>
      <c r="B6" s="53" t="s">
        <v>6</v>
      </c>
      <c r="C6" s="54">
        <f>C36+C62+C68+C88</f>
        <v>1568686</v>
      </c>
      <c r="D6" s="36">
        <f t="shared" si="1"/>
        <v>4.5816964564076086E-2</v>
      </c>
      <c r="E6" s="36">
        <f t="shared" si="2"/>
        <v>1.0863476454293629E-2</v>
      </c>
      <c r="F6" s="54">
        <f>F36+F41+F45+F62+F68+F88</f>
        <v>297760</v>
      </c>
      <c r="G6" s="36">
        <f t="shared" si="3"/>
        <v>8.2940857609236484E-3</v>
      </c>
      <c r="H6" s="36">
        <f t="shared" si="0"/>
        <v>1.8626880610553313E-3</v>
      </c>
      <c r="I6" s="28">
        <f t="shared" si="4"/>
        <v>-1270926</v>
      </c>
      <c r="J6" s="27">
        <f t="shared" si="5"/>
        <v>-81.018508484170837</v>
      </c>
      <c r="K6" s="54">
        <f>K36+K41+K45+K62+K68+K88</f>
        <v>77760</v>
      </c>
      <c r="L6" s="36">
        <f t="shared" si="6"/>
        <v>2.0859749199415383E-3</v>
      </c>
      <c r="M6" s="36">
        <f t="shared" si="7"/>
        <v>4.5854463969807762E-4</v>
      </c>
      <c r="N6" s="54">
        <f>N36+N41+N45+N62+N68+N88</f>
        <v>0</v>
      </c>
      <c r="O6" s="36">
        <f t="shared" si="8"/>
        <v>0</v>
      </c>
      <c r="P6" s="36">
        <f t="shared" si="9"/>
        <v>0</v>
      </c>
      <c r="Q6" s="41"/>
      <c r="T6" s="19"/>
    </row>
    <row r="7" spans="1:20">
      <c r="A7" s="32"/>
      <c r="B7" s="55" t="s">
        <v>16</v>
      </c>
      <c r="C7" s="56">
        <f>C21+C24+C30+C37+C42+C46+C53+C58+C63+C69+C74+C79+C84+C89+C94+C104+C127</f>
        <v>1159241168</v>
      </c>
      <c r="D7" s="36">
        <f t="shared" si="1"/>
        <v>33.85821733315283</v>
      </c>
      <c r="E7" s="36">
        <f t="shared" si="2"/>
        <v>8.0279859279778396</v>
      </c>
      <c r="F7" s="56">
        <f>F21+F24+F30+F37+F42+F46+F53+F58+F63+F69+F74+F79+F84+F89+F94+F104+F127</f>
        <v>1165011487</v>
      </c>
      <c r="G7" s="36">
        <f t="shared" si="3"/>
        <v>32.451320478369105</v>
      </c>
      <c r="H7" s="36">
        <f t="shared" si="0"/>
        <v>7.2879264771198899</v>
      </c>
      <c r="I7" s="28">
        <f t="shared" si="4"/>
        <v>5770319</v>
      </c>
      <c r="J7" s="27">
        <f t="shared" si="5"/>
        <v>0.49776691505489623</v>
      </c>
      <c r="K7" s="56">
        <f>K21+K24+K30+K37+K42+K46+K53+K58+K63+K69+K74+K79+K84+K89+K94+K104+K127</f>
        <v>1073269532</v>
      </c>
      <c r="L7" s="36">
        <f t="shared" si="6"/>
        <v>28.791323637980863</v>
      </c>
      <c r="M7" s="36">
        <f t="shared" si="7"/>
        <v>6.328986507842906</v>
      </c>
      <c r="N7" s="56">
        <f>N21+N24+N30+N37+N42+N46+N53+N58+N63+N69+N74+N79+N84+N89+N94+N104+N127</f>
        <v>795573962</v>
      </c>
      <c r="O7" s="36">
        <f t="shared" si="8"/>
        <v>23.029201121857067</v>
      </c>
      <c r="P7" s="36">
        <f t="shared" si="9"/>
        <v>4.422631774391701</v>
      </c>
      <c r="Q7" s="41"/>
      <c r="S7" s="95"/>
      <c r="T7" s="19"/>
    </row>
    <row r="8" spans="1:20" ht="26.5">
      <c r="A8" s="32"/>
      <c r="B8" s="57" t="s">
        <v>7</v>
      </c>
      <c r="C8" s="58">
        <f>C31+C47+C54+C59+C64+C70+C75+C80+C90+C105+C85+C95</f>
        <v>164783949</v>
      </c>
      <c r="D8" s="36">
        <f t="shared" si="1"/>
        <v>4.8128818336247798</v>
      </c>
      <c r="E8" s="36">
        <f t="shared" si="2"/>
        <v>1.1411630817174514</v>
      </c>
      <c r="F8" s="58">
        <f>F31+F47+F54+F59+F64+F70+F75+F80+F90+F105+F85+F95</f>
        <v>203216325</v>
      </c>
      <c r="G8" s="36">
        <f t="shared" si="3"/>
        <v>5.6605777390171017</v>
      </c>
      <c r="H8" s="36">
        <f t="shared" si="0"/>
        <v>1.2712541052829127</v>
      </c>
      <c r="I8" s="28">
        <f t="shared" si="4"/>
        <v>38432376</v>
      </c>
      <c r="J8" s="27">
        <f t="shared" si="5"/>
        <v>23.322888080561782</v>
      </c>
      <c r="K8" s="58">
        <f>K31+K47+K54+K59+K64+K70+K75+K80+K90+K105+K85+K95</f>
        <v>101246917</v>
      </c>
      <c r="L8" s="36">
        <f t="shared" si="6"/>
        <v>2.7160304730375842</v>
      </c>
      <c r="M8" s="36">
        <f t="shared" si="7"/>
        <v>0.59704515273027481</v>
      </c>
      <c r="N8" s="58">
        <f>N31+N47+N54+N59+N64+N70+N75+N80+N90+N105+N85+N95</f>
        <v>24011778</v>
      </c>
      <c r="O8" s="36">
        <f t="shared" si="8"/>
        <v>0.69506053650280575</v>
      </c>
      <c r="P8" s="36">
        <f t="shared" si="9"/>
        <v>0.13348256405410064</v>
      </c>
      <c r="Q8" s="41"/>
      <c r="S8" s="19"/>
    </row>
    <row r="9" spans="1:20">
      <c r="A9" s="32"/>
      <c r="B9" s="53" t="s">
        <v>6</v>
      </c>
      <c r="C9" s="59">
        <f>C48+C55+C65+C71+C106</f>
        <v>397587</v>
      </c>
      <c r="D9" s="36">
        <f t="shared" si="1"/>
        <v>1.1612412866652294E-2</v>
      </c>
      <c r="E9" s="36">
        <f t="shared" si="2"/>
        <v>2.7533725761772852E-3</v>
      </c>
      <c r="F9" s="59">
        <f>F48+F55+F65+F71+F106</f>
        <v>657939</v>
      </c>
      <c r="G9" s="36">
        <f t="shared" si="3"/>
        <v>1.8326848775713136E-2</v>
      </c>
      <c r="H9" s="36">
        <f t="shared" si="0"/>
        <v>4.1158487379187392E-3</v>
      </c>
      <c r="I9" s="28">
        <f t="shared" si="4"/>
        <v>260352</v>
      </c>
      <c r="J9" s="27">
        <f t="shared" si="5"/>
        <v>65.483026356495571</v>
      </c>
      <c r="K9" s="59">
        <f>K48+K55+K65+K71+K106</f>
        <v>0</v>
      </c>
      <c r="L9" s="36">
        <f t="shared" si="6"/>
        <v>0</v>
      </c>
      <c r="M9" s="36">
        <f t="shared" si="7"/>
        <v>0</v>
      </c>
      <c r="N9" s="59">
        <f>N48+N55+N65+N71+N106</f>
        <v>0</v>
      </c>
      <c r="O9" s="36">
        <f t="shared" si="8"/>
        <v>0</v>
      </c>
      <c r="P9" s="36">
        <f t="shared" si="9"/>
        <v>0</v>
      </c>
      <c r="Q9" s="41"/>
      <c r="T9" s="19"/>
    </row>
    <row r="10" spans="1:20">
      <c r="A10" s="32"/>
      <c r="B10" s="48" t="s">
        <v>17</v>
      </c>
      <c r="C10" s="49">
        <f>C4-C6-C8-C9</f>
        <v>3257060183</v>
      </c>
      <c r="D10" s="36">
        <f t="shared" si="1"/>
        <v>95.129688788944492</v>
      </c>
      <c r="E10" s="36">
        <f t="shared" si="2"/>
        <v>22.555818441828258</v>
      </c>
      <c r="F10" s="49">
        <f>F4-F6-F8-F9</f>
        <v>3385855962</v>
      </c>
      <c r="G10" s="36">
        <f t="shared" si="3"/>
        <v>94.312801326446262</v>
      </c>
      <c r="H10" s="36">
        <f t="shared" si="0"/>
        <v>21.180794857839917</v>
      </c>
      <c r="I10" s="28">
        <f t="shared" si="4"/>
        <v>128795779</v>
      </c>
      <c r="J10" s="27">
        <f t="shared" si="5"/>
        <v>3.9543567439202008</v>
      </c>
      <c r="K10" s="49">
        <f>K4-K6-K8-K9</f>
        <v>3626428675</v>
      </c>
      <c r="L10" s="36">
        <f t="shared" si="6"/>
        <v>97.281883552042473</v>
      </c>
      <c r="M10" s="36">
        <f t="shared" si="7"/>
        <v>21.384766334473408</v>
      </c>
      <c r="N10" s="49">
        <f>N4-N6-N8-N9</f>
        <v>3430619400</v>
      </c>
      <c r="O10" s="36">
        <f t="shared" si="8"/>
        <v>99.304939463497206</v>
      </c>
      <c r="P10" s="36">
        <f t="shared" si="9"/>
        <v>19.070968997203799</v>
      </c>
      <c r="Q10" s="41"/>
    </row>
    <row r="11" spans="1:20">
      <c r="A11" s="32"/>
      <c r="B11" s="60" t="s">
        <v>15</v>
      </c>
      <c r="C11" s="52">
        <f>C5-C6</f>
        <v>2263000551</v>
      </c>
      <c r="D11" s="36">
        <f t="shared" si="1"/>
        <v>66.095965702283095</v>
      </c>
      <c r="E11" s="36">
        <f t="shared" si="2"/>
        <v>15.671748968144044</v>
      </c>
      <c r="F11" s="52">
        <f>F5-F6</f>
        <v>2424718739</v>
      </c>
      <c r="G11" s="36">
        <f t="shared" si="3"/>
        <v>67.540385435869965</v>
      </c>
      <c r="H11" s="36">
        <f t="shared" si="0"/>
        <v>15.168238334740858</v>
      </c>
      <c r="I11" s="28">
        <f t="shared" si="4"/>
        <v>161718188</v>
      </c>
      <c r="J11" s="27">
        <f t="shared" si="5"/>
        <v>7.1461842078888651</v>
      </c>
      <c r="K11" s="52">
        <f>K5-K6</f>
        <v>2654406060</v>
      </c>
      <c r="L11" s="36">
        <f t="shared" si="6"/>
        <v>71.206590387099197</v>
      </c>
      <c r="M11" s="36">
        <f t="shared" si="7"/>
        <v>15.652824979360775</v>
      </c>
      <c r="N11" s="52">
        <f>N5-N6</f>
        <v>2659057216</v>
      </c>
      <c r="O11" s="36">
        <f t="shared" si="8"/>
        <v>76.970798878142929</v>
      </c>
      <c r="P11" s="36">
        <f t="shared" si="9"/>
        <v>14.781819786866199</v>
      </c>
      <c r="Q11" s="41"/>
      <c r="S11" s="19"/>
    </row>
    <row r="12" spans="1:20">
      <c r="A12" s="32"/>
      <c r="B12" s="61" t="s">
        <v>3</v>
      </c>
      <c r="C12" s="62">
        <f>C40+C78</f>
        <v>15010694</v>
      </c>
      <c r="D12" s="36">
        <f t="shared" si="1"/>
        <v>0.43842071331049659</v>
      </c>
      <c r="E12" s="36">
        <f t="shared" si="2"/>
        <v>0.10395217451523543</v>
      </c>
      <c r="F12" s="62">
        <f>F40+F78</f>
        <v>18497798</v>
      </c>
      <c r="G12" s="36">
        <f t="shared" si="3"/>
        <v>0.51525498052203766</v>
      </c>
      <c r="H12" s="36">
        <f t="shared" si="0"/>
        <v>0.11571610522035594</v>
      </c>
      <c r="I12" s="28">
        <f t="shared" si="4"/>
        <v>3487104</v>
      </c>
      <c r="J12" s="27">
        <f t="shared" si="5"/>
        <v>23.230797989753185</v>
      </c>
      <c r="K12" s="62">
        <f>K40+K78</f>
        <v>144934992</v>
      </c>
      <c r="L12" s="36">
        <f t="shared" si="6"/>
        <v>3.8879984353642936</v>
      </c>
      <c r="M12" s="36">
        <f t="shared" si="7"/>
        <v>0.85467031489562462</v>
      </c>
      <c r="N12" s="62">
        <f>N40+N78</f>
        <v>139657447</v>
      </c>
      <c r="O12" s="36">
        <f t="shared" si="8"/>
        <v>4.0426152548316985</v>
      </c>
      <c r="P12" s="36">
        <f t="shared" si="9"/>
        <v>0.77636208842217613</v>
      </c>
      <c r="Q12" s="41"/>
      <c r="S12" s="19"/>
    </row>
    <row r="13" spans="1:20">
      <c r="A13" s="32"/>
      <c r="B13" s="63" t="s">
        <v>16</v>
      </c>
      <c r="C13" s="64">
        <f>C7-C8-C9</f>
        <v>994059632</v>
      </c>
      <c r="D13" s="36">
        <f t="shared" si="1"/>
        <v>29.033723086661396</v>
      </c>
      <c r="E13" s="36">
        <f t="shared" si="2"/>
        <v>6.8840694736842112</v>
      </c>
      <c r="F13" s="64">
        <f>F7-F8-F9</f>
        <v>961137223</v>
      </c>
      <c r="G13" s="36">
        <f t="shared" si="3"/>
        <v>26.772415890576291</v>
      </c>
      <c r="H13" s="36"/>
      <c r="I13" s="28">
        <f t="shared" si="4"/>
        <v>-32922409</v>
      </c>
      <c r="J13" s="27">
        <f t="shared" si="5"/>
        <v>-3.311914893250588</v>
      </c>
      <c r="K13" s="64">
        <f>K7-K8-K9</f>
        <v>972022615</v>
      </c>
      <c r="L13" s="36">
        <f t="shared" si="6"/>
        <v>26.075293164943282</v>
      </c>
      <c r="M13" s="36">
        <f t="shared" si="7"/>
        <v>5.7319413551126308</v>
      </c>
      <c r="N13" s="64">
        <f>N7-N8-N9</f>
        <v>771562184</v>
      </c>
      <c r="O13" s="36">
        <f t="shared" si="8"/>
        <v>22.334140585354262</v>
      </c>
      <c r="P13" s="36">
        <f t="shared" si="9"/>
        <v>4.2891492103376008</v>
      </c>
      <c r="Q13" s="41"/>
    </row>
    <row r="14" spans="1:20">
      <c r="A14" s="32"/>
      <c r="B14" s="61" t="s">
        <v>3</v>
      </c>
      <c r="C14" s="65">
        <f>C81</f>
        <v>0</v>
      </c>
      <c r="D14" s="36">
        <f t="shared" si="1"/>
        <v>0</v>
      </c>
      <c r="E14" s="36">
        <f t="shared" si="2"/>
        <v>0</v>
      </c>
      <c r="F14" s="65">
        <f>F81</f>
        <v>919833</v>
      </c>
      <c r="G14" s="36">
        <f t="shared" si="3"/>
        <v>2.5621889399945193E-2</v>
      </c>
      <c r="H14" s="36">
        <f t="shared" ref="H14:H29" si="10">F14/$F$135/1000000*100</f>
        <v>5.7541709674392419E-3</v>
      </c>
      <c r="I14" s="28">
        <f t="shared" si="4"/>
        <v>919833</v>
      </c>
      <c r="J14" s="27"/>
      <c r="K14" s="65">
        <f>K81</f>
        <v>273844</v>
      </c>
      <c r="L14" s="36">
        <f t="shared" si="6"/>
        <v>7.3460868824134591E-3</v>
      </c>
      <c r="M14" s="36">
        <f t="shared" si="7"/>
        <v>1.614836655265951E-3</v>
      </c>
      <c r="N14" s="65">
        <f>N81</f>
        <v>0</v>
      </c>
      <c r="O14" s="36">
        <f t="shared" si="8"/>
        <v>0</v>
      </c>
      <c r="P14" s="36">
        <f t="shared" si="9"/>
        <v>0</v>
      </c>
      <c r="Q14" s="41"/>
    </row>
    <row r="15" spans="1:20" s="26" customFormat="1">
      <c r="A15" s="31"/>
      <c r="B15" s="66" t="s">
        <v>18</v>
      </c>
      <c r="C15" s="67">
        <v>2133218</v>
      </c>
      <c r="D15" s="36">
        <f t="shared" si="1"/>
        <v>6.2305377566606236E-2</v>
      </c>
      <c r="E15" s="36">
        <f t="shared" si="2"/>
        <v>1.4772977839335181E-2</v>
      </c>
      <c r="F15" s="67">
        <v>2296988</v>
      </c>
      <c r="G15" s="36">
        <f t="shared" si="3"/>
        <v>6.398245386825796E-2</v>
      </c>
      <c r="H15" s="36">
        <f t="shared" si="10"/>
        <v>1.4369197084858154E-2</v>
      </c>
      <c r="I15" s="28">
        <f t="shared" si="4"/>
        <v>163770</v>
      </c>
      <c r="J15" s="27">
        <f t="shared" si="5"/>
        <v>7.6771337950458047</v>
      </c>
      <c r="K15" s="67">
        <v>2426332</v>
      </c>
      <c r="L15" s="36">
        <f t="shared" si="6"/>
        <v>6.5088319180190229E-2</v>
      </c>
      <c r="M15" s="36">
        <f t="shared" si="7"/>
        <v>1.4307890081377523E-2</v>
      </c>
      <c r="N15" s="67">
        <v>2628046</v>
      </c>
      <c r="O15" s="36">
        <f t="shared" si="8"/>
        <v>7.6073128058824005E-2</v>
      </c>
      <c r="P15" s="36">
        <f t="shared" si="9"/>
        <v>1.4609427029190547E-2</v>
      </c>
      <c r="Q15" s="41"/>
      <c r="S15" s="96"/>
      <c r="T15" s="96"/>
    </row>
    <row r="16" spans="1:20" s="26" customFormat="1">
      <c r="A16" s="31"/>
      <c r="B16" s="50" t="s">
        <v>15</v>
      </c>
      <c r="C16" s="68">
        <v>2133218</v>
      </c>
      <c r="D16" s="36">
        <f t="shared" si="1"/>
        <v>6.2305377566606236E-2</v>
      </c>
      <c r="E16" s="36">
        <f t="shared" si="2"/>
        <v>1.4772977839335181E-2</v>
      </c>
      <c r="F16" s="68">
        <v>2296988</v>
      </c>
      <c r="G16" s="36">
        <f t="shared" si="3"/>
        <v>6.398245386825796E-2</v>
      </c>
      <c r="H16" s="36">
        <f t="shared" si="10"/>
        <v>1.4369197084858154E-2</v>
      </c>
      <c r="I16" s="28">
        <f t="shared" si="4"/>
        <v>163770</v>
      </c>
      <c r="J16" s="27">
        <f t="shared" si="5"/>
        <v>7.6771337950458047</v>
      </c>
      <c r="K16" s="68">
        <v>2426332</v>
      </c>
      <c r="L16" s="36">
        <f t="shared" si="6"/>
        <v>6.5088319180190229E-2</v>
      </c>
      <c r="M16" s="36">
        <f t="shared" si="7"/>
        <v>1.4307890081377523E-2</v>
      </c>
      <c r="N16" s="68">
        <v>2628046</v>
      </c>
      <c r="O16" s="36">
        <f t="shared" si="8"/>
        <v>7.6073128058824005E-2</v>
      </c>
      <c r="P16" s="36">
        <f t="shared" si="9"/>
        <v>1.4609427029190547E-2</v>
      </c>
      <c r="Q16" s="41"/>
    </row>
    <row r="17" spans="1:20">
      <c r="A17" s="32"/>
      <c r="B17" s="66" t="s">
        <v>19</v>
      </c>
      <c r="C17" s="67">
        <v>11462228</v>
      </c>
      <c r="D17" s="36">
        <f t="shared" si="1"/>
        <v>0.33477986933099468</v>
      </c>
      <c r="E17" s="36">
        <f t="shared" si="2"/>
        <v>7.9378310249307485E-2</v>
      </c>
      <c r="F17" s="67">
        <v>11955210</v>
      </c>
      <c r="G17" s="36">
        <f t="shared" si="3"/>
        <v>0.33301161012174907</v>
      </c>
      <c r="H17" s="36">
        <f t="shared" si="10"/>
        <v>7.4787838979074789E-2</v>
      </c>
      <c r="I17" s="28">
        <f t="shared" si="4"/>
        <v>492982</v>
      </c>
      <c r="J17" s="27">
        <f t="shared" si="5"/>
        <v>4.3009264865434602</v>
      </c>
      <c r="K17" s="67">
        <v>15012652</v>
      </c>
      <c r="L17" s="36">
        <f t="shared" si="6"/>
        <v>0.40272653747183862</v>
      </c>
      <c r="M17" s="36">
        <f t="shared" si="7"/>
        <v>8.8528434956952465E-2</v>
      </c>
      <c r="N17" s="67">
        <v>13282620</v>
      </c>
      <c r="O17" s="36">
        <f t="shared" si="8"/>
        <v>0.38448735380457449</v>
      </c>
      <c r="P17" s="36">
        <f t="shared" si="9"/>
        <v>7.3838687620561783E-2</v>
      </c>
      <c r="Q17" s="41"/>
    </row>
    <row r="18" spans="1:20" s="26" customFormat="1">
      <c r="A18" s="31"/>
      <c r="B18" s="50" t="s">
        <v>15</v>
      </c>
      <c r="C18" s="69">
        <v>11462228</v>
      </c>
      <c r="D18" s="36">
        <f t="shared" si="1"/>
        <v>0.33477986933099468</v>
      </c>
      <c r="E18" s="36">
        <f t="shared" si="2"/>
        <v>7.9378310249307485E-2</v>
      </c>
      <c r="F18" s="69">
        <v>11955210</v>
      </c>
      <c r="G18" s="36">
        <f t="shared" si="3"/>
        <v>0.33301161012174907</v>
      </c>
      <c r="H18" s="36">
        <f t="shared" si="10"/>
        <v>7.4787838979074789E-2</v>
      </c>
      <c r="I18" s="28">
        <f t="shared" si="4"/>
        <v>492982</v>
      </c>
      <c r="J18" s="27">
        <f t="shared" si="5"/>
        <v>4.3009264865434602</v>
      </c>
      <c r="K18" s="69">
        <v>15012652</v>
      </c>
      <c r="L18" s="36">
        <f t="shared" si="6"/>
        <v>0.40272653747183862</v>
      </c>
      <c r="M18" s="36">
        <f t="shared" si="7"/>
        <v>8.8528434956952465E-2</v>
      </c>
      <c r="N18" s="69">
        <v>13282620</v>
      </c>
      <c r="O18" s="36">
        <f t="shared" si="8"/>
        <v>0.38448735380457449</v>
      </c>
      <c r="P18" s="36">
        <f t="shared" si="9"/>
        <v>7.3838687620561783E-2</v>
      </c>
      <c r="Q18" s="41"/>
    </row>
    <row r="19" spans="1:20">
      <c r="A19" s="32"/>
      <c r="B19" s="70" t="s">
        <v>20</v>
      </c>
      <c r="C19" s="67">
        <v>3450477</v>
      </c>
      <c r="D19" s="36">
        <f t="shared" si="1"/>
        <v>0.10077885723348048</v>
      </c>
      <c r="E19" s="36">
        <f t="shared" si="2"/>
        <v>2.3895270083102497E-2</v>
      </c>
      <c r="F19" s="67">
        <v>4444518</v>
      </c>
      <c r="G19" s="36">
        <f t="shared" si="3"/>
        <v>0.12380176470301199</v>
      </c>
      <c r="H19" s="36">
        <f t="shared" si="10"/>
        <v>2.7803434362390918E-2</v>
      </c>
      <c r="I19" s="28">
        <f t="shared" si="4"/>
        <v>994041</v>
      </c>
      <c r="J19" s="27">
        <f t="shared" si="5"/>
        <v>28.808799479028551</v>
      </c>
      <c r="K19" s="67">
        <v>2964898</v>
      </c>
      <c r="L19" s="36">
        <f t="shared" si="6"/>
        <v>7.9535787913899508E-2</v>
      </c>
      <c r="M19" s="36">
        <f t="shared" si="7"/>
        <v>1.7483771671187639E-2</v>
      </c>
      <c r="N19" s="67">
        <v>2875135</v>
      </c>
      <c r="O19" s="36">
        <f t="shared" si="8"/>
        <v>8.3225526890095131E-2</v>
      </c>
      <c r="P19" s="36">
        <f t="shared" si="9"/>
        <v>1.5983005998209988E-2</v>
      </c>
      <c r="Q19" s="41"/>
      <c r="T19" s="19"/>
    </row>
    <row r="20" spans="1:20">
      <c r="A20" s="32"/>
      <c r="B20" s="50" t="s">
        <v>15</v>
      </c>
      <c r="C20" s="69">
        <v>2451205</v>
      </c>
      <c r="D20" s="36">
        <f t="shared" si="1"/>
        <v>7.1592895343163723E-2</v>
      </c>
      <c r="E20" s="36">
        <f t="shared" si="2"/>
        <v>1.6975103878116345E-2</v>
      </c>
      <c r="F20" s="69">
        <v>3501959</v>
      </c>
      <c r="G20" s="36">
        <f t="shared" si="3"/>
        <v>9.754684402619028E-2</v>
      </c>
      <c r="H20" s="36">
        <f t="shared" si="10"/>
        <v>2.1907097056707642E-2</v>
      </c>
      <c r="I20" s="28">
        <f t="shared" si="4"/>
        <v>1050754</v>
      </c>
      <c r="J20" s="27">
        <f t="shared" si="5"/>
        <v>42.8668348832513</v>
      </c>
      <c r="K20" s="69">
        <v>2716468</v>
      </c>
      <c r="L20" s="36">
        <f t="shared" si="6"/>
        <v>7.2871452145367152E-2</v>
      </c>
      <c r="M20" s="36">
        <f t="shared" si="7"/>
        <v>1.6018799386720132E-2</v>
      </c>
      <c r="N20" s="69">
        <v>2683026</v>
      </c>
      <c r="O20" s="36">
        <f t="shared" si="8"/>
        <v>7.7664614882370517E-2</v>
      </c>
      <c r="P20" s="36">
        <f t="shared" si="9"/>
        <v>1.4915063345322341E-2</v>
      </c>
      <c r="Q20" s="41"/>
      <c r="S20" s="19"/>
    </row>
    <row r="21" spans="1:20">
      <c r="A21" s="32"/>
      <c r="B21" s="55" t="s">
        <v>16</v>
      </c>
      <c r="C21" s="71">
        <v>999272</v>
      </c>
      <c r="D21" s="36">
        <f t="shared" si="1"/>
        <v>2.9185961890316765E-2</v>
      </c>
      <c r="E21" s="36">
        <f t="shared" si="2"/>
        <v>6.9201662049861497E-3</v>
      </c>
      <c r="F21" s="71">
        <v>942559</v>
      </c>
      <c r="G21" s="36">
        <f t="shared" si="3"/>
        <v>2.6254920676821707E-2</v>
      </c>
      <c r="H21" s="36">
        <f t="shared" si="10"/>
        <v>5.8963373056832762E-3</v>
      </c>
      <c r="I21" s="28">
        <f t="shared" si="4"/>
        <v>-56713</v>
      </c>
      <c r="J21" s="27">
        <f t="shared" si="5"/>
        <v>-5.6754317142880097</v>
      </c>
      <c r="K21" s="71">
        <v>248430</v>
      </c>
      <c r="L21" s="36">
        <f t="shared" si="6"/>
        <v>6.6643357685323597E-3</v>
      </c>
      <c r="M21" s="36">
        <f t="shared" si="7"/>
        <v>1.4649722844675079E-3</v>
      </c>
      <c r="N21" s="71">
        <v>192109</v>
      </c>
      <c r="O21" s="36">
        <f t="shared" si="8"/>
        <v>5.5609120077246051E-3</v>
      </c>
      <c r="P21" s="36">
        <f t="shared" si="9"/>
        <v>1.067942652887646E-3</v>
      </c>
      <c r="Q21" s="41"/>
    </row>
    <row r="22" spans="1:20">
      <c r="A22" s="32"/>
      <c r="B22" s="72" t="s">
        <v>21</v>
      </c>
      <c r="C22" s="67">
        <v>2790364</v>
      </c>
      <c r="D22" s="36">
        <f t="shared" si="1"/>
        <v>8.1498788482126827E-2</v>
      </c>
      <c r="E22" s="36">
        <f t="shared" si="2"/>
        <v>1.9323850415512465E-2</v>
      </c>
      <c r="F22" s="67">
        <v>2980259</v>
      </c>
      <c r="G22" s="36">
        <f t="shared" si="3"/>
        <v>8.3014923884217329E-2</v>
      </c>
      <c r="H22" s="36">
        <f t="shared" si="10"/>
        <v>1.8643514434956678E-2</v>
      </c>
      <c r="I22" s="28">
        <f t="shared" si="4"/>
        <v>189895</v>
      </c>
      <c r="J22" s="27">
        <f t="shared" si="5"/>
        <v>6.8053845304770277</v>
      </c>
      <c r="K22" s="67">
        <v>2957259</v>
      </c>
      <c r="L22" s="36">
        <f t="shared" si="6"/>
        <v>7.9330865557759686E-2</v>
      </c>
      <c r="M22" s="36">
        <f t="shared" si="7"/>
        <v>1.7438725085505365E-2</v>
      </c>
      <c r="N22" s="67">
        <v>2913989</v>
      </c>
      <c r="O22" s="36">
        <f t="shared" si="8"/>
        <v>8.4350220033821505E-2</v>
      </c>
      <c r="P22" s="36">
        <f t="shared" si="9"/>
        <v>1.6198997148209708E-2</v>
      </c>
      <c r="Q22" s="41"/>
    </row>
    <row r="23" spans="1:20" s="26" customFormat="1">
      <c r="A23" s="31"/>
      <c r="B23" s="50" t="s">
        <v>15</v>
      </c>
      <c r="C23" s="69">
        <v>2790364</v>
      </c>
      <c r="D23" s="36">
        <f t="shared" si="1"/>
        <v>8.1498788482126827E-2</v>
      </c>
      <c r="E23" s="36">
        <f t="shared" si="2"/>
        <v>1.9323850415512465E-2</v>
      </c>
      <c r="F23" s="69">
        <v>2980259</v>
      </c>
      <c r="G23" s="36">
        <f t="shared" si="3"/>
        <v>8.3014923884217329E-2</v>
      </c>
      <c r="H23" s="36">
        <f t="shared" si="10"/>
        <v>1.8643514434956678E-2</v>
      </c>
      <c r="I23" s="28">
        <f t="shared" si="4"/>
        <v>189895</v>
      </c>
      <c r="J23" s="27">
        <f t="shared" si="5"/>
        <v>6.8053845304770277</v>
      </c>
      <c r="K23" s="69">
        <v>2957259</v>
      </c>
      <c r="L23" s="36">
        <f t="shared" si="6"/>
        <v>7.9330865557759686E-2</v>
      </c>
      <c r="M23" s="36">
        <f t="shared" si="7"/>
        <v>1.7438725085505365E-2</v>
      </c>
      <c r="N23" s="69">
        <v>2913989</v>
      </c>
      <c r="O23" s="36">
        <f t="shared" si="8"/>
        <v>8.4350220033821505E-2</v>
      </c>
      <c r="P23" s="36">
        <f t="shared" si="9"/>
        <v>1.6198997148209708E-2</v>
      </c>
      <c r="Q23" s="41"/>
    </row>
    <row r="24" spans="1:20" s="26" customFormat="1" ht="15.65" customHeight="1">
      <c r="A24" s="31"/>
      <c r="B24" s="55" t="s">
        <v>16</v>
      </c>
      <c r="C24" s="71"/>
      <c r="D24" s="36">
        <f t="shared" si="1"/>
        <v>0</v>
      </c>
      <c r="E24" s="36">
        <f t="shared" si="2"/>
        <v>0</v>
      </c>
      <c r="F24" s="71"/>
      <c r="G24" s="36">
        <f t="shared" si="3"/>
        <v>0</v>
      </c>
      <c r="H24" s="36">
        <f t="shared" si="10"/>
        <v>0</v>
      </c>
      <c r="I24" s="28">
        <f t="shared" si="4"/>
        <v>0</v>
      </c>
      <c r="J24" s="27"/>
      <c r="K24" s="71"/>
      <c r="L24" s="36">
        <f t="shared" si="6"/>
        <v>0</v>
      </c>
      <c r="M24" s="36">
        <f t="shared" si="7"/>
        <v>0</v>
      </c>
      <c r="N24" s="71"/>
      <c r="O24" s="36">
        <f t="shared" si="8"/>
        <v>0</v>
      </c>
      <c r="P24" s="36">
        <f t="shared" si="9"/>
        <v>0</v>
      </c>
      <c r="Q24" s="41"/>
    </row>
    <row r="25" spans="1:20" s="26" customFormat="1" ht="28.5" customHeight="1">
      <c r="A25" s="31"/>
      <c r="B25" s="57" t="s">
        <v>7</v>
      </c>
      <c r="C25" s="71"/>
      <c r="D25" s="36">
        <f t="shared" si="1"/>
        <v>0</v>
      </c>
      <c r="E25" s="36">
        <f t="shared" si="2"/>
        <v>0</v>
      </c>
      <c r="F25" s="71"/>
      <c r="G25" s="36">
        <f t="shared" si="3"/>
        <v>0</v>
      </c>
      <c r="H25" s="36"/>
      <c r="I25" s="28"/>
      <c r="J25" s="27"/>
      <c r="K25" s="71"/>
      <c r="L25" s="36">
        <f t="shared" si="6"/>
        <v>0</v>
      </c>
      <c r="M25" s="36">
        <f t="shared" si="7"/>
        <v>0</v>
      </c>
      <c r="N25" s="71"/>
      <c r="O25" s="36">
        <f t="shared" si="8"/>
        <v>0</v>
      </c>
      <c r="P25" s="36">
        <f t="shared" si="9"/>
        <v>0</v>
      </c>
      <c r="Q25" s="41"/>
    </row>
    <row r="26" spans="1:20">
      <c r="A26" s="32"/>
      <c r="B26" s="73" t="s">
        <v>22</v>
      </c>
      <c r="C26" s="67">
        <v>681149</v>
      </c>
      <c r="D26" s="36">
        <f t="shared" si="1"/>
        <v>1.9894471931193283E-2</v>
      </c>
      <c r="E26" s="36">
        <f t="shared" si="2"/>
        <v>4.7170983379501387E-3</v>
      </c>
      <c r="F26" s="67">
        <v>681149</v>
      </c>
      <c r="G26" s="36">
        <f t="shared" si="3"/>
        <v>1.8973361841642201E-2</v>
      </c>
      <c r="H26" s="36">
        <f t="shared" si="10"/>
        <v>4.2610428200556749E-3</v>
      </c>
      <c r="I26" s="28">
        <f t="shared" si="4"/>
        <v>0</v>
      </c>
      <c r="J26" s="27">
        <f t="shared" si="5"/>
        <v>0</v>
      </c>
      <c r="K26" s="67">
        <v>681149</v>
      </c>
      <c r="L26" s="36">
        <f t="shared" si="6"/>
        <v>1.8272373080546023E-2</v>
      </c>
      <c r="M26" s="36">
        <f t="shared" si="7"/>
        <v>4.0166823917914844E-3</v>
      </c>
      <c r="N26" s="67">
        <v>681149</v>
      </c>
      <c r="O26" s="36">
        <f t="shared" si="8"/>
        <v>1.9716981781955075E-2</v>
      </c>
      <c r="P26" s="36">
        <f t="shared" si="9"/>
        <v>3.7865382156576071E-3</v>
      </c>
      <c r="Q26" s="41"/>
    </row>
    <row r="27" spans="1:20">
      <c r="A27" s="32"/>
      <c r="B27" s="50" t="s">
        <v>15</v>
      </c>
      <c r="C27" s="69">
        <v>681149</v>
      </c>
      <c r="D27" s="36">
        <f t="shared" si="1"/>
        <v>1.9894471931193283E-2</v>
      </c>
      <c r="E27" s="36">
        <f t="shared" si="2"/>
        <v>4.7170983379501387E-3</v>
      </c>
      <c r="F27" s="69">
        <v>681149</v>
      </c>
      <c r="G27" s="36">
        <f t="shared" si="3"/>
        <v>1.8973361841642201E-2</v>
      </c>
      <c r="H27" s="36">
        <f t="shared" si="10"/>
        <v>4.2610428200556749E-3</v>
      </c>
      <c r="I27" s="28">
        <f t="shared" si="4"/>
        <v>0</v>
      </c>
      <c r="J27" s="27">
        <f t="shared" si="5"/>
        <v>0</v>
      </c>
      <c r="K27" s="69">
        <v>681149</v>
      </c>
      <c r="L27" s="36">
        <f t="shared" si="6"/>
        <v>1.8272373080546023E-2</v>
      </c>
      <c r="M27" s="36">
        <f t="shared" si="7"/>
        <v>4.0166823917914844E-3</v>
      </c>
      <c r="N27" s="69">
        <v>681149</v>
      </c>
      <c r="O27" s="36">
        <f t="shared" si="8"/>
        <v>1.9716981781955075E-2</v>
      </c>
      <c r="P27" s="36">
        <f t="shared" si="9"/>
        <v>3.7865382156576071E-3</v>
      </c>
      <c r="Q27" s="41"/>
    </row>
    <row r="28" spans="1:20" s="26" customFormat="1">
      <c r="A28" s="31"/>
      <c r="B28" s="70" t="s">
        <v>23</v>
      </c>
      <c r="C28" s="67">
        <v>3287127</v>
      </c>
      <c r="D28" s="36">
        <f t="shared" si="1"/>
        <v>9.6007857070578656E-2</v>
      </c>
      <c r="E28" s="36">
        <f t="shared" si="2"/>
        <v>2.2764037396121886E-2</v>
      </c>
      <c r="F28" s="67">
        <v>2182840</v>
      </c>
      <c r="G28" s="36">
        <f t="shared" si="3"/>
        <v>6.0802868626996832E-2</v>
      </c>
      <c r="H28" s="36">
        <f t="shared" si="10"/>
        <v>1.3655124956992273E-2</v>
      </c>
      <c r="I28" s="28">
        <f t="shared" si="4"/>
        <v>-1104287</v>
      </c>
      <c r="J28" s="27">
        <f t="shared" si="5"/>
        <v>-33.594290698229784</v>
      </c>
      <c r="K28" s="67">
        <v>931436</v>
      </c>
      <c r="L28" s="36">
        <f t="shared" si="6"/>
        <v>2.4986524376680384E-2</v>
      </c>
      <c r="M28" s="36">
        <f t="shared" si="7"/>
        <v>5.4926052600542518E-3</v>
      </c>
      <c r="N28" s="67">
        <v>472756</v>
      </c>
      <c r="O28" s="36">
        <f t="shared" si="8"/>
        <v>1.3684702523691517E-2</v>
      </c>
      <c r="P28" s="36">
        <f t="shared" si="9"/>
        <v>2.6280720674645751E-3</v>
      </c>
      <c r="Q28" s="41"/>
    </row>
    <row r="29" spans="1:20">
      <c r="A29" s="32"/>
      <c r="B29" s="50" t="s">
        <v>15</v>
      </c>
      <c r="C29" s="69">
        <v>372756</v>
      </c>
      <c r="D29" s="36">
        <f t="shared" si="1"/>
        <v>1.0887168268886664E-2</v>
      </c>
      <c r="E29" s="36">
        <f t="shared" si="2"/>
        <v>2.5814127423822715E-3</v>
      </c>
      <c r="F29" s="69">
        <v>472756</v>
      </c>
      <c r="G29" s="36">
        <f t="shared" si="3"/>
        <v>1.3168588151501947E-2</v>
      </c>
      <c r="H29" s="36">
        <f t="shared" si="10"/>
        <v>2.9574051484157517E-3</v>
      </c>
      <c r="I29" s="28">
        <f t="shared" si="4"/>
        <v>100000</v>
      </c>
      <c r="J29" s="27">
        <f t="shared" si="5"/>
        <v>26.827200635268113</v>
      </c>
      <c r="K29" s="69">
        <v>472756</v>
      </c>
      <c r="L29" s="36">
        <f t="shared" si="6"/>
        <v>1.268206223317749E-2</v>
      </c>
      <c r="M29" s="36">
        <f t="shared" si="7"/>
        <v>2.7878051657035025E-3</v>
      </c>
      <c r="N29" s="69">
        <v>472756</v>
      </c>
      <c r="O29" s="36">
        <f t="shared" si="8"/>
        <v>1.3684702523691517E-2</v>
      </c>
      <c r="P29" s="36">
        <f t="shared" si="9"/>
        <v>2.6280720674645751E-3</v>
      </c>
      <c r="Q29" s="41"/>
    </row>
    <row r="30" spans="1:20">
      <c r="A30" s="32"/>
      <c r="B30" s="55" t="s">
        <v>16</v>
      </c>
      <c r="C30" s="71">
        <v>2914371</v>
      </c>
      <c r="D30" s="36">
        <f t="shared" si="1"/>
        <v>8.512068880169199E-2</v>
      </c>
      <c r="E30" s="36">
        <f t="shared" si="2"/>
        <v>2.0182624653739611E-2</v>
      </c>
      <c r="F30" s="71">
        <v>1710084</v>
      </c>
      <c r="G30" s="36">
        <f t="shared" si="3"/>
        <v>4.7634280475494874E-2</v>
      </c>
      <c r="H30" s="36"/>
      <c r="I30" s="28">
        <f t="shared" ref="I30:I95" si="11">F30-C30</f>
        <v>-1204287</v>
      </c>
      <c r="J30" s="27">
        <f t="shared" ref="J30:J95" si="12">F30/C30*100-100</f>
        <v>-41.322364242575837</v>
      </c>
      <c r="K30" s="71">
        <v>458680</v>
      </c>
      <c r="L30" s="36">
        <f t="shared" si="6"/>
        <v>1.2304462143502889E-2</v>
      </c>
      <c r="M30" s="36">
        <f t="shared" si="7"/>
        <v>2.7048000943507488E-3</v>
      </c>
      <c r="N30" s="71"/>
      <c r="O30" s="36">
        <f t="shared" si="8"/>
        <v>0</v>
      </c>
      <c r="P30" s="36">
        <f t="shared" si="9"/>
        <v>0</v>
      </c>
      <c r="Q30" s="41"/>
    </row>
    <row r="31" spans="1:20" ht="26.5">
      <c r="A31" s="32"/>
      <c r="B31" s="57" t="s">
        <v>7</v>
      </c>
      <c r="C31" s="71">
        <v>599411</v>
      </c>
      <c r="D31" s="36">
        <f t="shared" si="1"/>
        <v>1.7507131794583117E-2</v>
      </c>
      <c r="E31" s="36">
        <f t="shared" si="2"/>
        <v>4.1510457063711915E-3</v>
      </c>
      <c r="F31" s="71">
        <v>534485</v>
      </c>
      <c r="G31" s="36">
        <f t="shared" si="3"/>
        <v>1.4888045499487091E-2</v>
      </c>
      <c r="H31" s="36"/>
      <c r="I31" s="28">
        <f t="shared" si="11"/>
        <v>-64926</v>
      </c>
      <c r="J31" s="27">
        <f t="shared" si="12"/>
        <v>-10.831633053113805</v>
      </c>
      <c r="K31" s="71"/>
      <c r="L31" s="36">
        <f t="shared" si="6"/>
        <v>0</v>
      </c>
      <c r="M31" s="36">
        <f t="shared" si="7"/>
        <v>0</v>
      </c>
      <c r="N31" s="71"/>
      <c r="O31" s="36">
        <f t="shared" si="8"/>
        <v>0</v>
      </c>
      <c r="P31" s="36">
        <f t="shared" si="9"/>
        <v>0</v>
      </c>
      <c r="Q31" s="41"/>
    </row>
    <row r="32" spans="1:20" ht="30.75" customHeight="1">
      <c r="A32" s="32"/>
      <c r="B32" s="70" t="s">
        <v>24</v>
      </c>
      <c r="C32" s="67">
        <v>3452700</v>
      </c>
      <c r="D32" s="36">
        <f t="shared" si="1"/>
        <v>0.10084378489409959</v>
      </c>
      <c r="E32" s="36">
        <f t="shared" si="2"/>
        <v>2.3910664819944596E-2</v>
      </c>
      <c r="F32" s="67">
        <v>3517870</v>
      </c>
      <c r="G32" s="36">
        <f t="shared" si="3"/>
        <v>9.7990043913824806E-2</v>
      </c>
      <c r="H32" s="36"/>
      <c r="I32" s="28">
        <f t="shared" si="11"/>
        <v>65170</v>
      </c>
      <c r="J32" s="27">
        <f t="shared" si="12"/>
        <v>1.8875083268167003</v>
      </c>
      <c r="K32" s="67">
        <v>3452700</v>
      </c>
      <c r="L32" s="36">
        <f t="shared" si="6"/>
        <v>9.2621471271632574E-2</v>
      </c>
      <c r="M32" s="36">
        <f t="shared" si="7"/>
        <v>2.0360301922396507E-2</v>
      </c>
      <c r="N32" s="67">
        <v>3452700</v>
      </c>
      <c r="O32" s="36">
        <f t="shared" si="8"/>
        <v>9.994409886611634E-2</v>
      </c>
      <c r="P32" s="36">
        <f t="shared" si="9"/>
        <v>1.9193716055079024E-2</v>
      </c>
      <c r="Q32" s="41"/>
    </row>
    <row r="33" spans="1:20">
      <c r="A33" s="32"/>
      <c r="B33" s="50" t="s">
        <v>15</v>
      </c>
      <c r="C33" s="69">
        <v>3452700</v>
      </c>
      <c r="D33" s="36">
        <f t="shared" si="1"/>
        <v>0.10084378489409959</v>
      </c>
      <c r="E33" s="36">
        <f t="shared" si="2"/>
        <v>2.3910664819944596E-2</v>
      </c>
      <c r="F33" s="69">
        <v>3517870</v>
      </c>
      <c r="G33" s="36">
        <f t="shared" si="3"/>
        <v>9.7990043913824806E-2</v>
      </c>
      <c r="H33" s="36"/>
      <c r="I33" s="28">
        <f t="shared" si="11"/>
        <v>65170</v>
      </c>
      <c r="J33" s="27">
        <f t="shared" si="12"/>
        <v>1.8875083268167003</v>
      </c>
      <c r="K33" s="69">
        <v>3452700</v>
      </c>
      <c r="L33" s="36">
        <f t="shared" si="6"/>
        <v>9.2621471271632574E-2</v>
      </c>
      <c r="M33" s="36">
        <f t="shared" si="7"/>
        <v>2.0360301922396507E-2</v>
      </c>
      <c r="N33" s="69">
        <v>3452700</v>
      </c>
      <c r="O33" s="36">
        <f t="shared" si="8"/>
        <v>9.994409886611634E-2</v>
      </c>
      <c r="P33" s="36">
        <f t="shared" si="9"/>
        <v>1.9193716055079024E-2</v>
      </c>
      <c r="Q33" s="41"/>
    </row>
    <row r="34" spans="1:20">
      <c r="A34" s="32"/>
      <c r="B34" s="74" t="s">
        <v>25</v>
      </c>
      <c r="C34" s="67">
        <v>142724672</v>
      </c>
      <c r="D34" s="36">
        <f t="shared" si="1"/>
        <v>4.1685915724647149</v>
      </c>
      <c r="E34" s="36">
        <f t="shared" si="2"/>
        <v>0.9883980055401661</v>
      </c>
      <c r="F34" s="67">
        <v>158406920</v>
      </c>
      <c r="G34" s="36">
        <f t="shared" si="3"/>
        <v>4.4124146279008976</v>
      </c>
      <c r="H34" s="36"/>
      <c r="I34" s="28">
        <f t="shared" si="11"/>
        <v>15682248</v>
      </c>
      <c r="J34" s="27">
        <f t="shared" si="12"/>
        <v>10.987762508222815</v>
      </c>
      <c r="K34" s="67">
        <v>143270192</v>
      </c>
      <c r="L34" s="36">
        <f t="shared" si="6"/>
        <v>3.8433388282820058</v>
      </c>
      <c r="M34" s="36">
        <f t="shared" si="7"/>
        <v>0.84485311947163577</v>
      </c>
      <c r="N34" s="67">
        <v>135182988</v>
      </c>
      <c r="O34" s="36">
        <f t="shared" si="8"/>
        <v>3.91309465568657</v>
      </c>
      <c r="P34" s="36">
        <f t="shared" si="9"/>
        <v>0.75148836769749905</v>
      </c>
      <c r="Q34" s="41"/>
    </row>
    <row r="35" spans="1:20">
      <c r="A35" s="32"/>
      <c r="B35" s="50" t="s">
        <v>15</v>
      </c>
      <c r="C35" s="69">
        <v>133755296</v>
      </c>
      <c r="D35" s="36">
        <f t="shared" si="1"/>
        <v>3.9066209917660437</v>
      </c>
      <c r="E35" s="36">
        <f t="shared" si="2"/>
        <v>0.92628321329639896</v>
      </c>
      <c r="F35" s="69">
        <v>143923352</v>
      </c>
      <c r="G35" s="36">
        <f t="shared" si="3"/>
        <v>4.0089757673549231</v>
      </c>
      <c r="H35" s="36"/>
      <c r="I35" s="28">
        <f t="shared" si="11"/>
        <v>10168056</v>
      </c>
      <c r="J35" s="27">
        <f t="shared" si="12"/>
        <v>7.601983849671285</v>
      </c>
      <c r="K35" s="69">
        <v>138639383</v>
      </c>
      <c r="L35" s="36">
        <f t="shared" si="6"/>
        <v>3.7191136298118472</v>
      </c>
      <c r="M35" s="36">
        <f t="shared" si="7"/>
        <v>0.8175456008963321</v>
      </c>
      <c r="N35" s="69">
        <v>135182988</v>
      </c>
      <c r="O35" s="36">
        <f t="shared" si="8"/>
        <v>3.91309465568657</v>
      </c>
      <c r="P35" s="36">
        <f t="shared" si="9"/>
        <v>0.75148836769749905</v>
      </c>
      <c r="Q35" s="41"/>
    </row>
    <row r="36" spans="1:20">
      <c r="A36" s="32"/>
      <c r="B36" s="75" t="s">
        <v>6</v>
      </c>
      <c r="C36" s="76">
        <v>77760</v>
      </c>
      <c r="D36" s="36">
        <f t="shared" si="1"/>
        <v>2.2711537965549233E-3</v>
      </c>
      <c r="E36" s="36">
        <f t="shared" si="2"/>
        <v>5.3850415512465377E-4</v>
      </c>
      <c r="F36" s="76">
        <v>77760</v>
      </c>
      <c r="G36" s="36">
        <f t="shared" si="3"/>
        <v>2.1659998279467451E-3</v>
      </c>
      <c r="H36" s="36"/>
      <c r="I36" s="28">
        <f t="shared" si="11"/>
        <v>0</v>
      </c>
      <c r="J36" s="27">
        <f t="shared" si="12"/>
        <v>0</v>
      </c>
      <c r="K36" s="76">
        <v>77760</v>
      </c>
      <c r="L36" s="36">
        <f t="shared" si="6"/>
        <v>2.0859749199415383E-3</v>
      </c>
      <c r="M36" s="36">
        <f t="shared" si="7"/>
        <v>4.5854463969807762E-4</v>
      </c>
      <c r="N36" s="76"/>
      <c r="O36" s="36">
        <f t="shared" si="8"/>
        <v>0</v>
      </c>
      <c r="P36" s="36">
        <f t="shared" si="9"/>
        <v>0</v>
      </c>
      <c r="Q36" s="41"/>
    </row>
    <row r="37" spans="1:20">
      <c r="A37" s="32"/>
      <c r="B37" s="55" t="s">
        <v>16</v>
      </c>
      <c r="C37" s="71">
        <v>8969376</v>
      </c>
      <c r="D37" s="36">
        <f t="shared" si="1"/>
        <v>0.26197058069867046</v>
      </c>
      <c r="E37" s="36">
        <f t="shared" si="2"/>
        <v>6.2114792243767321E-2</v>
      </c>
      <c r="F37" s="71">
        <v>14483568</v>
      </c>
      <c r="G37" s="36">
        <f t="shared" si="3"/>
        <v>0.40343886054597455</v>
      </c>
      <c r="H37" s="36"/>
      <c r="I37" s="28">
        <f t="shared" si="11"/>
        <v>5514192</v>
      </c>
      <c r="J37" s="27">
        <f t="shared" si="12"/>
        <v>61.477989104258768</v>
      </c>
      <c r="K37" s="71">
        <v>4630809</v>
      </c>
      <c r="L37" s="36">
        <f t="shared" si="6"/>
        <v>0.12422519847015887</v>
      </c>
      <c r="M37" s="36">
        <f t="shared" si="7"/>
        <v>2.7307518575303693E-2</v>
      </c>
      <c r="N37" s="71"/>
      <c r="O37" s="36">
        <f t="shared" si="8"/>
        <v>0</v>
      </c>
      <c r="P37" s="36">
        <f t="shared" si="9"/>
        <v>0</v>
      </c>
      <c r="Q37" s="41"/>
    </row>
    <row r="38" spans="1:20">
      <c r="A38" s="32"/>
      <c r="B38" s="74" t="s">
        <v>26</v>
      </c>
      <c r="C38" s="67">
        <v>28760306</v>
      </c>
      <c r="D38" s="36">
        <f t="shared" si="1"/>
        <v>0.84000872121889592</v>
      </c>
      <c r="E38" s="36">
        <f t="shared" si="2"/>
        <v>0.1991710941828255</v>
      </c>
      <c r="F38" s="67">
        <v>34075134</v>
      </c>
      <c r="G38" s="36">
        <f t="shared" si="3"/>
        <v>0.94916067877137711</v>
      </c>
      <c r="H38" s="36"/>
      <c r="I38" s="28">
        <f t="shared" si="11"/>
        <v>5314828</v>
      </c>
      <c r="J38" s="27">
        <f t="shared" si="12"/>
        <v>18.479733838715063</v>
      </c>
      <c r="K38" s="67">
        <v>33513999</v>
      </c>
      <c r="L38" s="36">
        <f t="shared" si="6"/>
        <v>0.89904014121586651</v>
      </c>
      <c r="M38" s="36">
        <f t="shared" si="7"/>
        <v>0.19762943153673779</v>
      </c>
      <c r="N38" s="67">
        <v>33075765</v>
      </c>
      <c r="O38" s="36">
        <f t="shared" si="8"/>
        <v>0.95743259687561355</v>
      </c>
      <c r="P38" s="36">
        <f t="shared" si="9"/>
        <v>0.18386967929867082</v>
      </c>
      <c r="Q38" s="41"/>
    </row>
    <row r="39" spans="1:20">
      <c r="A39" s="32"/>
      <c r="B39" s="50" t="s">
        <v>15</v>
      </c>
      <c r="C39" s="69">
        <v>27440071</v>
      </c>
      <c r="D39" s="36">
        <f t="shared" si="1"/>
        <v>0.80144832085116591</v>
      </c>
      <c r="E39" s="36">
        <f t="shared" si="2"/>
        <v>0.19002819252077563</v>
      </c>
      <c r="F39" s="69">
        <v>33267099</v>
      </c>
      <c r="G39" s="36">
        <f t="shared" si="3"/>
        <v>0.92665291551295437</v>
      </c>
      <c r="H39" s="36"/>
      <c r="I39" s="28">
        <f t="shared" si="11"/>
        <v>5827028</v>
      </c>
      <c r="J39" s="27">
        <f t="shared" si="12"/>
        <v>21.235469835336801</v>
      </c>
      <c r="K39" s="69">
        <v>32863999</v>
      </c>
      <c r="L39" s="36">
        <f t="shared" si="6"/>
        <v>0.88160336526470917</v>
      </c>
      <c r="M39" s="36">
        <f t="shared" si="7"/>
        <v>0.19379643236230687</v>
      </c>
      <c r="N39" s="69">
        <v>32425765</v>
      </c>
      <c r="O39" s="36">
        <f t="shared" si="8"/>
        <v>0.9386172742982174</v>
      </c>
      <c r="P39" s="36">
        <f t="shared" si="9"/>
        <v>0.18025629978820035</v>
      </c>
      <c r="Q39" s="41"/>
    </row>
    <row r="40" spans="1:20">
      <c r="A40" s="32"/>
      <c r="B40" s="77" t="s">
        <v>3</v>
      </c>
      <c r="C40" s="69">
        <v>8520</v>
      </c>
      <c r="D40" s="36">
        <f t="shared" si="1"/>
        <v>2.4884555486944377E-4</v>
      </c>
      <c r="E40" s="36">
        <f t="shared" si="2"/>
        <v>5.9002770083102492E-5</v>
      </c>
      <c r="F40" s="69">
        <v>8520</v>
      </c>
      <c r="G40" s="36">
        <f t="shared" si="3"/>
        <v>2.3732405522256005E-4</v>
      </c>
      <c r="H40" s="36"/>
      <c r="I40" s="28">
        <f t="shared" si="11"/>
        <v>0</v>
      </c>
      <c r="J40" s="27">
        <f t="shared" si="12"/>
        <v>0</v>
      </c>
      <c r="K40" s="69">
        <v>8520</v>
      </c>
      <c r="L40" s="36">
        <f t="shared" si="6"/>
        <v>2.285558940059401E-4</v>
      </c>
      <c r="M40" s="36">
        <f t="shared" si="7"/>
        <v>5.0241773794079493E-5</v>
      </c>
      <c r="N40" s="69">
        <v>8520</v>
      </c>
      <c r="O40" s="36">
        <f t="shared" si="8"/>
        <v>2.4662545901448472E-4</v>
      </c>
      <c r="P40" s="36">
        <f t="shared" si="9"/>
        <v>4.7363066814166674E-5</v>
      </c>
      <c r="Q40" s="41"/>
      <c r="T40" s="19"/>
    </row>
    <row r="41" spans="1:20">
      <c r="A41" s="32"/>
      <c r="B41" s="75" t="s">
        <v>6</v>
      </c>
      <c r="C41" s="76"/>
      <c r="D41" s="36">
        <f t="shared" si="1"/>
        <v>0</v>
      </c>
      <c r="E41" s="36">
        <f t="shared" si="2"/>
        <v>0</v>
      </c>
      <c r="F41" s="76">
        <v>20000</v>
      </c>
      <c r="G41" s="36">
        <f t="shared" si="3"/>
        <v>5.5709872117971839E-4</v>
      </c>
      <c r="H41" s="36"/>
      <c r="I41" s="28">
        <f t="shared" si="11"/>
        <v>20000</v>
      </c>
      <c r="J41" s="27"/>
      <c r="K41" s="76"/>
      <c r="L41" s="36">
        <f t="shared" si="6"/>
        <v>0</v>
      </c>
      <c r="M41" s="36">
        <f t="shared" si="7"/>
        <v>0</v>
      </c>
      <c r="N41" s="76"/>
      <c r="O41" s="36">
        <f t="shared" si="8"/>
        <v>0</v>
      </c>
      <c r="P41" s="36">
        <f t="shared" si="9"/>
        <v>0</v>
      </c>
      <c r="Q41" s="41"/>
    </row>
    <row r="42" spans="1:20">
      <c r="A42" s="32"/>
      <c r="B42" s="55" t="s">
        <v>16</v>
      </c>
      <c r="C42" s="71">
        <v>1320235</v>
      </c>
      <c r="D42" s="36">
        <f t="shared" si="1"/>
        <v>3.8560400367730063E-2</v>
      </c>
      <c r="E42" s="36">
        <f t="shared" si="2"/>
        <v>9.1429016620498613E-3</v>
      </c>
      <c r="F42" s="71">
        <v>808035</v>
      </c>
      <c r="G42" s="36">
        <f t="shared" si="3"/>
        <v>2.2507763258422686E-2</v>
      </c>
      <c r="H42" s="36"/>
      <c r="I42" s="28">
        <f t="shared" si="11"/>
        <v>-512200</v>
      </c>
      <c r="J42" s="27">
        <f t="shared" si="12"/>
        <v>-38.796123417421903</v>
      </c>
      <c r="K42" s="71">
        <v>650000</v>
      </c>
      <c r="L42" s="36">
        <f t="shared" si="6"/>
        <v>1.7436775951157404E-2</v>
      </c>
      <c r="M42" s="36">
        <f t="shared" si="7"/>
        <v>3.8329991744309468E-3</v>
      </c>
      <c r="N42" s="71">
        <v>650000</v>
      </c>
      <c r="O42" s="36">
        <f t="shared" si="8"/>
        <v>1.8815322577396133E-2</v>
      </c>
      <c r="P42" s="36">
        <f t="shared" si="9"/>
        <v>3.6133795104704618E-3</v>
      </c>
      <c r="Q42" s="41"/>
    </row>
    <row r="43" spans="1:20">
      <c r="A43" s="32"/>
      <c r="B43" s="73" t="s">
        <v>27</v>
      </c>
      <c r="C43" s="67">
        <v>104815242</v>
      </c>
      <c r="D43" s="36">
        <f t="shared" si="1"/>
        <v>3.0613623303127966</v>
      </c>
      <c r="E43" s="36">
        <f t="shared" si="2"/>
        <v>0.72586732686980615</v>
      </c>
      <c r="F43" s="67">
        <v>120456923</v>
      </c>
      <c r="G43" s="36">
        <f t="shared" si="3"/>
        <v>3.3553198880271902</v>
      </c>
      <c r="H43" s="36"/>
      <c r="I43" s="28">
        <f t="shared" si="11"/>
        <v>15641681</v>
      </c>
      <c r="J43" s="27">
        <f t="shared" si="12"/>
        <v>14.923097730385422</v>
      </c>
      <c r="K43" s="67">
        <v>56758575</v>
      </c>
      <c r="L43" s="36">
        <f t="shared" si="6"/>
        <v>1.5225947008953289</v>
      </c>
      <c r="M43" s="36">
        <f t="shared" si="7"/>
        <v>0.33470087864134918</v>
      </c>
      <c r="N43" s="67">
        <v>45364129</v>
      </c>
      <c r="O43" s="36">
        <f t="shared" si="8"/>
        <v>1.3131395701194011</v>
      </c>
      <c r="P43" s="36">
        <f t="shared" si="9"/>
        <v>0.25218125267529057</v>
      </c>
      <c r="Q43" s="41"/>
    </row>
    <row r="44" spans="1:20">
      <c r="A44" s="32"/>
      <c r="B44" s="50" t="s">
        <v>15</v>
      </c>
      <c r="C44" s="69">
        <v>28402576</v>
      </c>
      <c r="D44" s="36">
        <f t="shared" si="1"/>
        <v>0.82956042070910174</v>
      </c>
      <c r="E44" s="36">
        <f t="shared" si="2"/>
        <v>0.19669373961218839</v>
      </c>
      <c r="F44" s="69">
        <v>35815130</v>
      </c>
      <c r="G44" s="36">
        <f t="shared" si="3"/>
        <v>0.99762815609426847</v>
      </c>
      <c r="H44" s="36"/>
      <c r="I44" s="28">
        <f t="shared" si="11"/>
        <v>7412554</v>
      </c>
      <c r="J44" s="27">
        <f t="shared" si="12"/>
        <v>26.098175038771117</v>
      </c>
      <c r="K44" s="69">
        <v>35617940</v>
      </c>
      <c r="L44" s="36">
        <f t="shared" si="6"/>
        <v>0.95548006095656524</v>
      </c>
      <c r="M44" s="36">
        <f t="shared" si="7"/>
        <v>0.21003620709989387</v>
      </c>
      <c r="N44" s="69">
        <v>35135679</v>
      </c>
      <c r="O44" s="36">
        <f t="shared" si="8"/>
        <v>1.0170602067089896</v>
      </c>
      <c r="P44" s="36">
        <f t="shared" si="9"/>
        <v>0.19532083474625736</v>
      </c>
      <c r="Q44" s="41"/>
    </row>
    <row r="45" spans="1:20">
      <c r="A45" s="32"/>
      <c r="B45" s="75" t="s">
        <v>6</v>
      </c>
      <c r="C45" s="69"/>
      <c r="D45" s="36">
        <f t="shared" si="1"/>
        <v>0</v>
      </c>
      <c r="E45" s="36">
        <f t="shared" si="2"/>
        <v>0</v>
      </c>
      <c r="F45" s="69">
        <v>200000</v>
      </c>
      <c r="G45" s="36">
        <f t="shared" si="3"/>
        <v>5.5709872117971834E-3</v>
      </c>
      <c r="H45" s="36"/>
      <c r="I45" s="28"/>
      <c r="J45" s="27"/>
      <c r="K45" s="69"/>
      <c r="L45" s="36">
        <f t="shared" si="6"/>
        <v>0</v>
      </c>
      <c r="M45" s="36">
        <f t="shared" si="7"/>
        <v>0</v>
      </c>
      <c r="N45" s="69"/>
      <c r="O45" s="36">
        <f t="shared" si="8"/>
        <v>0</v>
      </c>
      <c r="P45" s="36">
        <f t="shared" si="9"/>
        <v>0</v>
      </c>
      <c r="Q45" s="41"/>
    </row>
    <row r="46" spans="1:20">
      <c r="A46" s="32"/>
      <c r="B46" s="55" t="s">
        <v>16</v>
      </c>
      <c r="C46" s="71">
        <v>76412666</v>
      </c>
      <c r="D46" s="36">
        <f t="shared" si="1"/>
        <v>2.2318019096036945</v>
      </c>
      <c r="E46" s="36">
        <f t="shared" si="2"/>
        <v>0.52917358725761765</v>
      </c>
      <c r="F46" s="71">
        <v>84641793</v>
      </c>
      <c r="G46" s="36">
        <f t="shared" si="3"/>
        <v>2.3576917319329223</v>
      </c>
      <c r="H46" s="36"/>
      <c r="I46" s="28">
        <f t="shared" si="11"/>
        <v>8229127</v>
      </c>
      <c r="J46" s="27">
        <f t="shared" si="12"/>
        <v>10.769323242824697</v>
      </c>
      <c r="K46" s="71">
        <v>21140635</v>
      </c>
      <c r="L46" s="36">
        <f t="shared" si="6"/>
        <v>0.56711463993876388</v>
      </c>
      <c r="M46" s="36">
        <f t="shared" si="7"/>
        <v>0.12466467154145537</v>
      </c>
      <c r="N46" s="71">
        <v>10228450</v>
      </c>
      <c r="O46" s="36">
        <f t="shared" si="8"/>
        <v>0.29607936341041147</v>
      </c>
      <c r="P46" s="36">
        <f t="shared" si="9"/>
        <v>5.6860417929033229E-2</v>
      </c>
      <c r="Q46" s="41"/>
    </row>
    <row r="47" spans="1:20" ht="26.5">
      <c r="A47" s="32"/>
      <c r="B47" s="57" t="s">
        <v>7</v>
      </c>
      <c r="C47" s="71">
        <v>3306036</v>
      </c>
      <c r="D47" s="36">
        <f t="shared" si="1"/>
        <v>9.6560136483375164E-2</v>
      </c>
      <c r="E47" s="36">
        <f t="shared" si="2"/>
        <v>2.289498614958449E-2</v>
      </c>
      <c r="F47" s="71">
        <v>4308937</v>
      </c>
      <c r="G47" s="36">
        <f t="shared" si="3"/>
        <v>0.12002516461719862</v>
      </c>
      <c r="H47" s="36"/>
      <c r="I47" s="28">
        <f t="shared" si="11"/>
        <v>1002901</v>
      </c>
      <c r="J47" s="27">
        <f t="shared" si="12"/>
        <v>30.335453092464803</v>
      </c>
      <c r="K47" s="71">
        <v>3388540</v>
      </c>
      <c r="L47" s="36">
        <f t="shared" si="6"/>
        <v>9.0900327356207553E-2</v>
      </c>
      <c r="M47" s="36">
        <f t="shared" si="7"/>
        <v>1.9981955419271138E-2</v>
      </c>
      <c r="N47" s="71">
        <v>2436428</v>
      </c>
      <c r="O47" s="36">
        <f t="shared" si="8"/>
        <v>7.052642885630786E-2</v>
      </c>
      <c r="P47" s="36">
        <f t="shared" si="9"/>
        <v>1.3544213867594657E-2</v>
      </c>
      <c r="Q47" s="41"/>
    </row>
    <row r="48" spans="1:20" ht="39" customHeight="1">
      <c r="A48" s="32"/>
      <c r="B48" s="75" t="s">
        <v>6</v>
      </c>
      <c r="C48" s="78"/>
      <c r="D48" s="36">
        <f t="shared" si="1"/>
        <v>0</v>
      </c>
      <c r="E48" s="36">
        <f t="shared" si="2"/>
        <v>0</v>
      </c>
      <c r="F48" s="78"/>
      <c r="G48" s="36">
        <f t="shared" si="3"/>
        <v>0</v>
      </c>
      <c r="H48" s="36"/>
      <c r="I48" s="28">
        <f t="shared" si="11"/>
        <v>0</v>
      </c>
      <c r="J48" s="27"/>
      <c r="K48" s="78"/>
      <c r="L48" s="36">
        <f t="shared" si="6"/>
        <v>0</v>
      </c>
      <c r="M48" s="36">
        <f t="shared" si="7"/>
        <v>0</v>
      </c>
      <c r="N48" s="78"/>
      <c r="O48" s="36">
        <f t="shared" si="8"/>
        <v>0</v>
      </c>
      <c r="P48" s="36">
        <f t="shared" si="9"/>
        <v>0</v>
      </c>
      <c r="Q48" s="41"/>
    </row>
    <row r="49" spans="1:17">
      <c r="A49" s="32"/>
      <c r="B49" s="70" t="s">
        <v>28</v>
      </c>
      <c r="C49" s="67">
        <v>532272113</v>
      </c>
      <c r="D49" s="36">
        <f t="shared" si="1"/>
        <v>15.546191232513648</v>
      </c>
      <c r="E49" s="36">
        <f t="shared" si="2"/>
        <v>3.6860949653739614</v>
      </c>
      <c r="F49" s="67">
        <v>579599574</v>
      </c>
      <c r="G49" s="36">
        <f t="shared" si="3"/>
        <v>16.144709073585478</v>
      </c>
      <c r="H49" s="36"/>
      <c r="I49" s="28">
        <f t="shared" si="11"/>
        <v>47327461</v>
      </c>
      <c r="J49" s="27">
        <f t="shared" si="12"/>
        <v>8.8915913203215382</v>
      </c>
      <c r="K49" s="67">
        <v>639428259</v>
      </c>
      <c r="L49" s="36">
        <f t="shared" si="6"/>
        <v>17.15318044464869</v>
      </c>
      <c r="M49" s="36">
        <f t="shared" si="7"/>
        <v>3.7706584443920268</v>
      </c>
      <c r="N49" s="67">
        <v>639102533</v>
      </c>
      <c r="O49" s="36">
        <f t="shared" si="8"/>
        <v>18.499877412963013</v>
      </c>
      <c r="P49" s="36">
        <f t="shared" si="9"/>
        <v>3.5527999966645725</v>
      </c>
      <c r="Q49" s="41"/>
    </row>
    <row r="50" spans="1:17">
      <c r="A50" s="32"/>
      <c r="B50" s="50" t="s">
        <v>15</v>
      </c>
      <c r="C50" s="69">
        <v>443920193</v>
      </c>
      <c r="D50" s="36">
        <f t="shared" si="1"/>
        <v>12.965676847985396</v>
      </c>
      <c r="E50" s="36">
        <f t="shared" si="2"/>
        <v>3.0742395637119113</v>
      </c>
      <c r="F50" s="69">
        <v>490172006</v>
      </c>
      <c r="G50" s="36">
        <f t="shared" si="3"/>
        <v>13.653709885034862</v>
      </c>
      <c r="H50" s="36"/>
      <c r="I50" s="28">
        <f t="shared" si="11"/>
        <v>46251813</v>
      </c>
      <c r="J50" s="27">
        <f t="shared" si="12"/>
        <v>10.418947758927459</v>
      </c>
      <c r="K50" s="69">
        <v>592832019</v>
      </c>
      <c r="L50" s="36">
        <f t="shared" si="6"/>
        <v>15.903198603038907</v>
      </c>
      <c r="M50" s="36">
        <f t="shared" si="7"/>
        <v>3.4958840606203565</v>
      </c>
      <c r="N50" s="69">
        <v>627412941</v>
      </c>
      <c r="O50" s="36">
        <f t="shared" si="8"/>
        <v>18.161502883304319</v>
      </c>
      <c r="P50" s="36">
        <f t="shared" si="9"/>
        <v>3.4878170240206354</v>
      </c>
      <c r="Q50" s="41"/>
    </row>
    <row r="51" spans="1:17">
      <c r="A51" s="32"/>
      <c r="B51" s="79" t="s">
        <v>29</v>
      </c>
      <c r="C51" s="69">
        <v>233388300</v>
      </c>
      <c r="D51" s="36">
        <f t="shared" si="1"/>
        <v>6.8166245321051884</v>
      </c>
      <c r="E51" s="36">
        <f t="shared" si="2"/>
        <v>1.6162624653739612</v>
      </c>
      <c r="F51" s="69"/>
      <c r="G51" s="36">
        <f t="shared" si="3"/>
        <v>0</v>
      </c>
      <c r="H51" s="36"/>
      <c r="I51" s="28">
        <f t="shared" si="11"/>
        <v>-233388300</v>
      </c>
      <c r="J51" s="27">
        <f t="shared" si="12"/>
        <v>-100</v>
      </c>
      <c r="K51" s="69"/>
      <c r="L51" s="36">
        <f t="shared" si="6"/>
        <v>0</v>
      </c>
      <c r="M51" s="36">
        <f t="shared" si="7"/>
        <v>0</v>
      </c>
      <c r="N51" s="69"/>
      <c r="O51" s="36">
        <f t="shared" si="8"/>
        <v>0</v>
      </c>
      <c r="P51" s="36">
        <f t="shared" si="9"/>
        <v>0</v>
      </c>
      <c r="Q51" s="41"/>
    </row>
    <row r="52" spans="1:17">
      <c r="A52" s="32"/>
      <c r="B52" s="79" t="s">
        <v>30</v>
      </c>
      <c r="C52" s="69">
        <v>138883717</v>
      </c>
      <c r="D52" s="36">
        <f t="shared" si="1"/>
        <v>4.0564079365253285</v>
      </c>
      <c r="E52" s="36">
        <f t="shared" si="2"/>
        <v>0.96179859418282532</v>
      </c>
      <c r="F52" s="69"/>
      <c r="G52" s="36">
        <f t="shared" si="3"/>
        <v>0</v>
      </c>
      <c r="H52" s="36"/>
      <c r="I52" s="28">
        <f t="shared" si="11"/>
        <v>-138883717</v>
      </c>
      <c r="J52" s="27">
        <f t="shared" si="12"/>
        <v>-100</v>
      </c>
      <c r="K52" s="69"/>
      <c r="L52" s="36">
        <f t="shared" si="6"/>
        <v>0</v>
      </c>
      <c r="M52" s="36">
        <f t="shared" si="7"/>
        <v>0</v>
      </c>
      <c r="N52" s="69"/>
      <c r="O52" s="36">
        <f t="shared" si="8"/>
        <v>0</v>
      </c>
      <c r="P52" s="36">
        <f t="shared" si="9"/>
        <v>0</v>
      </c>
      <c r="Q52" s="41"/>
    </row>
    <row r="53" spans="1:17">
      <c r="A53" s="32"/>
      <c r="B53" s="55" t="s">
        <v>16</v>
      </c>
      <c r="C53" s="71">
        <v>88351920</v>
      </c>
      <c r="D53" s="36">
        <f t="shared" si="1"/>
        <v>2.5805143845282519</v>
      </c>
      <c r="E53" s="36">
        <f t="shared" si="2"/>
        <v>0.61185540166204988</v>
      </c>
      <c r="F53" s="71">
        <v>89427568</v>
      </c>
      <c r="G53" s="36">
        <f t="shared" si="3"/>
        <v>2.4909991885506155</v>
      </c>
      <c r="H53" s="36"/>
      <c r="I53" s="28">
        <f t="shared" si="11"/>
        <v>1075648</v>
      </c>
      <c r="J53" s="27">
        <f t="shared" si="12"/>
        <v>1.2174585453264655</v>
      </c>
      <c r="K53" s="71">
        <v>46596240</v>
      </c>
      <c r="L53" s="36">
        <f t="shared" si="6"/>
        <v>1.2499818416097825</v>
      </c>
      <c r="M53" s="36">
        <f t="shared" si="7"/>
        <v>0.27477438377167118</v>
      </c>
      <c r="N53" s="71">
        <v>11689592</v>
      </c>
      <c r="O53" s="36">
        <f t="shared" si="8"/>
        <v>0.33837452965869108</v>
      </c>
      <c r="P53" s="36">
        <f t="shared" si="9"/>
        <v>6.498297264393757E-2</v>
      </c>
      <c r="Q53" s="41"/>
    </row>
    <row r="54" spans="1:17" ht="26.5">
      <c r="A54" s="32"/>
      <c r="B54" s="57" t="s">
        <v>7</v>
      </c>
      <c r="C54" s="71">
        <v>34322345</v>
      </c>
      <c r="D54" s="36">
        <f t="shared" si="1"/>
        <v>1.002460444359798</v>
      </c>
      <c r="E54" s="36">
        <f t="shared" si="2"/>
        <v>0.2376893698060942</v>
      </c>
      <c r="F54" s="71">
        <v>38346417</v>
      </c>
      <c r="G54" s="36">
        <f t="shared" si="3"/>
        <v>1.0681369936262108</v>
      </c>
      <c r="H54" s="36"/>
      <c r="I54" s="28">
        <f t="shared" si="11"/>
        <v>4024072</v>
      </c>
      <c r="J54" s="27">
        <f t="shared" si="12"/>
        <v>11.724350419529912</v>
      </c>
      <c r="K54" s="71">
        <v>22523565</v>
      </c>
      <c r="L54" s="36">
        <f t="shared" si="6"/>
        <v>0.60421285619435483</v>
      </c>
      <c r="M54" s="36">
        <f t="shared" si="7"/>
        <v>0.13281970161575657</v>
      </c>
      <c r="N54" s="71">
        <v>9012099</v>
      </c>
      <c r="O54" s="36">
        <f t="shared" si="8"/>
        <v>0.26087007659142941</v>
      </c>
      <c r="P54" s="36">
        <f t="shared" si="9"/>
        <v>5.0098667496817448E-2</v>
      </c>
      <c r="Q54" s="41"/>
    </row>
    <row r="55" spans="1:17" ht="33" customHeight="1">
      <c r="A55" s="32"/>
      <c r="B55" s="75" t="s">
        <v>6</v>
      </c>
      <c r="C55" s="78"/>
      <c r="D55" s="36">
        <f t="shared" si="1"/>
        <v>0</v>
      </c>
      <c r="E55" s="36">
        <f t="shared" si="2"/>
        <v>0</v>
      </c>
      <c r="F55" s="78">
        <v>18573</v>
      </c>
      <c r="G55" s="36">
        <f t="shared" si="3"/>
        <v>5.1734972742354551E-4</v>
      </c>
      <c r="H55" s="36"/>
      <c r="I55" s="28">
        <f t="shared" si="11"/>
        <v>18573</v>
      </c>
      <c r="J55" s="27"/>
      <c r="K55" s="78"/>
      <c r="L55" s="36">
        <f t="shared" si="6"/>
        <v>0</v>
      </c>
      <c r="M55" s="36">
        <f t="shared" si="7"/>
        <v>0</v>
      </c>
      <c r="N55" s="78"/>
      <c r="O55" s="36">
        <f t="shared" si="8"/>
        <v>0</v>
      </c>
      <c r="P55" s="36">
        <f t="shared" si="9"/>
        <v>0</v>
      </c>
      <c r="Q55" s="41"/>
    </row>
    <row r="56" spans="1:17">
      <c r="A56" s="32"/>
      <c r="B56" s="74" t="s">
        <v>31</v>
      </c>
      <c r="C56" s="67">
        <v>162078130</v>
      </c>
      <c r="D56" s="36">
        <f t="shared" si="1"/>
        <v>4.7338523699591368</v>
      </c>
      <c r="E56" s="36">
        <f t="shared" si="2"/>
        <v>1.1224247229916895</v>
      </c>
      <c r="F56" s="67">
        <v>184318111</v>
      </c>
      <c r="G56" s="36">
        <f t="shared" si="3"/>
        <v>5.1341691964180693</v>
      </c>
      <c r="H56" s="36"/>
      <c r="I56" s="28">
        <f t="shared" si="11"/>
        <v>22239981</v>
      </c>
      <c r="J56" s="27">
        <f t="shared" si="12"/>
        <v>13.721765546036352</v>
      </c>
      <c r="K56" s="67">
        <v>169607800</v>
      </c>
      <c r="L56" s="36">
        <f t="shared" si="6"/>
        <v>4.5498664741057144</v>
      </c>
      <c r="M56" s="36">
        <f t="shared" si="7"/>
        <v>1.0001639344262296</v>
      </c>
      <c r="N56" s="67">
        <v>161807185</v>
      </c>
      <c r="O56" s="36">
        <f t="shared" si="8"/>
        <v>4.6837759709467894</v>
      </c>
      <c r="P56" s="36">
        <f t="shared" si="9"/>
        <v>0.89949348757831293</v>
      </c>
      <c r="Q56" s="41"/>
    </row>
    <row r="57" spans="1:17">
      <c r="A57" s="32"/>
      <c r="B57" s="50" t="s">
        <v>15</v>
      </c>
      <c r="C57" s="69">
        <v>151543734</v>
      </c>
      <c r="D57" s="36">
        <f t="shared" si="1"/>
        <v>4.4261718983823233</v>
      </c>
      <c r="E57" s="36">
        <f t="shared" si="2"/>
        <v>1.0494718421052631</v>
      </c>
      <c r="F57" s="69">
        <v>174103423</v>
      </c>
      <c r="G57" s="36">
        <f t="shared" si="3"/>
        <v>4.8496397153155781</v>
      </c>
      <c r="H57" s="36"/>
      <c r="I57" s="28">
        <f t="shared" si="11"/>
        <v>22559689</v>
      </c>
      <c r="J57" s="27">
        <f t="shared" si="12"/>
        <v>14.886586468827545</v>
      </c>
      <c r="K57" s="69">
        <v>164421262</v>
      </c>
      <c r="L57" s="36">
        <f t="shared" si="6"/>
        <v>4.4107333955393093</v>
      </c>
      <c r="M57" s="36">
        <f t="shared" si="7"/>
        <v>0.96957932539214531</v>
      </c>
      <c r="N57" s="69">
        <v>156590284</v>
      </c>
      <c r="O57" s="36">
        <f t="shared" si="8"/>
        <v>4.5327641629939572</v>
      </c>
      <c r="P57" s="36">
        <f t="shared" si="9"/>
        <v>0.87049249806823181</v>
      </c>
      <c r="Q57" s="41"/>
    </row>
    <row r="58" spans="1:17">
      <c r="A58" s="32"/>
      <c r="B58" s="55" t="s">
        <v>16</v>
      </c>
      <c r="C58" s="71">
        <v>10534396</v>
      </c>
      <c r="D58" s="36">
        <f t="shared" si="1"/>
        <v>0.30768047157681327</v>
      </c>
      <c r="E58" s="36">
        <f t="shared" si="2"/>
        <v>7.2952880886426597E-2</v>
      </c>
      <c r="F58" s="71">
        <v>10214688</v>
      </c>
      <c r="G58" s="36">
        <f t="shared" si="3"/>
        <v>0.28452948110249077</v>
      </c>
      <c r="H58" s="36"/>
      <c r="I58" s="28">
        <f t="shared" si="11"/>
        <v>-319708</v>
      </c>
      <c r="J58" s="27">
        <f t="shared" si="12"/>
        <v>-3.0348963528616224</v>
      </c>
      <c r="K58" s="71">
        <v>5186538</v>
      </c>
      <c r="L58" s="36">
        <f t="shared" si="6"/>
        <v>0.13913307856640619</v>
      </c>
      <c r="M58" s="36">
        <f t="shared" si="7"/>
        <v>3.058460903408421E-2</v>
      </c>
      <c r="N58" s="71">
        <v>5216901</v>
      </c>
      <c r="O58" s="36">
        <f t="shared" si="8"/>
        <v>0.15101180795283148</v>
      </c>
      <c r="P58" s="36">
        <f t="shared" si="9"/>
        <v>2.9000989510081329E-2</v>
      </c>
      <c r="Q58" s="41"/>
    </row>
    <row r="59" spans="1:17" ht="26.5">
      <c r="A59" s="32"/>
      <c r="B59" s="57" t="s">
        <v>7</v>
      </c>
      <c r="C59" s="71">
        <v>3190396</v>
      </c>
      <c r="D59" s="36">
        <f t="shared" si="1"/>
        <v>9.3182613013292726E-2</v>
      </c>
      <c r="E59" s="36">
        <f t="shared" si="2"/>
        <v>2.2094155124653736E-2</v>
      </c>
      <c r="F59" s="71">
        <v>3122453</v>
      </c>
      <c r="G59" s="36">
        <f t="shared" si="3"/>
        <v>8.6975728662188764E-2</v>
      </c>
      <c r="H59" s="36"/>
      <c r="I59" s="28">
        <f t="shared" si="11"/>
        <v>-67943</v>
      </c>
      <c r="J59" s="27">
        <f t="shared" si="12"/>
        <v>-2.1296102427410375</v>
      </c>
      <c r="K59" s="71">
        <v>2822450</v>
      </c>
      <c r="L59" s="36">
        <f t="shared" si="6"/>
        <v>7.5714505051298786E-2</v>
      </c>
      <c r="M59" s="36">
        <f t="shared" si="7"/>
        <v>1.6643766953650194E-2</v>
      </c>
      <c r="N59" s="71">
        <v>3387865</v>
      </c>
      <c r="O59" s="36">
        <f t="shared" si="8"/>
        <v>9.8067342805646385E-2</v>
      </c>
      <c r="P59" s="36">
        <f t="shared" si="9"/>
        <v>1.8833295346523095E-2</v>
      </c>
      <c r="Q59" s="41"/>
    </row>
    <row r="60" spans="1:17">
      <c r="A60" s="32"/>
      <c r="B60" s="80" t="s">
        <v>32</v>
      </c>
      <c r="C60" s="67">
        <v>260550834</v>
      </c>
      <c r="D60" s="36">
        <f t="shared" si="1"/>
        <v>7.6099667674209313</v>
      </c>
      <c r="E60" s="36">
        <f t="shared" si="2"/>
        <v>1.8043686565096952</v>
      </c>
      <c r="F60" s="67">
        <v>242261925</v>
      </c>
      <c r="G60" s="36">
        <f t="shared" si="3"/>
        <v>6.7481904304018432</v>
      </c>
      <c r="H60" s="36"/>
      <c r="I60" s="28">
        <f t="shared" si="11"/>
        <v>-18288909</v>
      </c>
      <c r="J60" s="27">
        <f t="shared" si="12"/>
        <v>-7.0193246819543873</v>
      </c>
      <c r="K60" s="67">
        <v>173511705</v>
      </c>
      <c r="L60" s="36">
        <f t="shared" si="6"/>
        <v>4.6545918845974121</v>
      </c>
      <c r="M60" s="36">
        <f t="shared" si="7"/>
        <v>1.0231849569524709</v>
      </c>
      <c r="N60" s="67">
        <v>151655459</v>
      </c>
      <c r="O60" s="36">
        <f t="shared" si="8"/>
        <v>4.3899175103201138</v>
      </c>
      <c r="P60" s="36">
        <f t="shared" si="9"/>
        <v>0.84305958184860508</v>
      </c>
      <c r="Q60" s="41"/>
    </row>
    <row r="61" spans="1:17">
      <c r="A61" s="32"/>
      <c r="B61" s="50" t="s">
        <v>15</v>
      </c>
      <c r="C61" s="69">
        <v>123010196</v>
      </c>
      <c r="D61" s="36">
        <f t="shared" si="1"/>
        <v>3.5927864411055199</v>
      </c>
      <c r="E61" s="36">
        <f t="shared" si="2"/>
        <v>0.85187116343490299</v>
      </c>
      <c r="F61" s="69">
        <v>130564765</v>
      </c>
      <c r="G61" s="36">
        <f t="shared" si="3"/>
        <v>3.6368731806315231</v>
      </c>
      <c r="H61" s="36"/>
      <c r="I61" s="28">
        <f t="shared" si="11"/>
        <v>7554569</v>
      </c>
      <c r="J61" s="27">
        <f t="shared" si="12"/>
        <v>6.1414169277480113</v>
      </c>
      <c r="K61" s="69">
        <v>137144015</v>
      </c>
      <c r="L61" s="36">
        <f t="shared" si="6"/>
        <v>3.678999173226416</v>
      </c>
      <c r="M61" s="36">
        <f t="shared" si="7"/>
        <v>0.80872753272791598</v>
      </c>
      <c r="N61" s="69">
        <v>136485464</v>
      </c>
      <c r="O61" s="36">
        <f t="shared" si="8"/>
        <v>3.9507969727470575</v>
      </c>
      <c r="P61" s="36">
        <f t="shared" si="9"/>
        <v>0.75872889091485207</v>
      </c>
      <c r="Q61" s="41"/>
    </row>
    <row r="62" spans="1:17">
      <c r="A62" s="32"/>
      <c r="B62" s="75" t="s">
        <v>6</v>
      </c>
      <c r="C62" s="76">
        <v>33922</v>
      </c>
      <c r="D62" s="36">
        <f t="shared" si="1"/>
        <v>9.9076747796728536E-4</v>
      </c>
      <c r="E62" s="36">
        <f t="shared" si="2"/>
        <v>2.3491689750692522E-4</v>
      </c>
      <c r="F62" s="76"/>
      <c r="G62" s="36">
        <f t="shared" si="3"/>
        <v>0</v>
      </c>
      <c r="H62" s="36"/>
      <c r="I62" s="28">
        <f t="shared" si="11"/>
        <v>-33922</v>
      </c>
      <c r="J62" s="27">
        <f t="shared" si="12"/>
        <v>-100</v>
      </c>
      <c r="K62" s="76"/>
      <c r="L62" s="36">
        <f t="shared" si="6"/>
        <v>0</v>
      </c>
      <c r="M62" s="36">
        <f t="shared" si="7"/>
        <v>0</v>
      </c>
      <c r="N62" s="76"/>
      <c r="O62" s="36">
        <f t="shared" si="8"/>
        <v>0</v>
      </c>
      <c r="P62" s="36">
        <f t="shared" si="9"/>
        <v>0</v>
      </c>
      <c r="Q62" s="41"/>
    </row>
    <row r="63" spans="1:17">
      <c r="A63" s="32"/>
      <c r="B63" s="55" t="s">
        <v>16</v>
      </c>
      <c r="C63" s="71">
        <v>137540638</v>
      </c>
      <c r="D63" s="36">
        <f t="shared" si="1"/>
        <v>4.0171803263154109</v>
      </c>
      <c r="E63" s="36">
        <f t="shared" si="2"/>
        <v>0.95249749307479237</v>
      </c>
      <c r="F63" s="71">
        <v>111697160</v>
      </c>
      <c r="G63" s="36">
        <f t="shared" si="3"/>
        <v>3.1113172497703196</v>
      </c>
      <c r="H63" s="36"/>
      <c r="I63" s="28">
        <f t="shared" si="11"/>
        <v>-25843478</v>
      </c>
      <c r="J63" s="27">
        <f t="shared" si="12"/>
        <v>-18.789703447500372</v>
      </c>
      <c r="K63" s="71">
        <v>36367690</v>
      </c>
      <c r="L63" s="36">
        <f t="shared" si="6"/>
        <v>0.97559271137099624</v>
      </c>
      <c r="M63" s="36">
        <f t="shared" si="7"/>
        <v>0.21445742422455477</v>
      </c>
      <c r="N63" s="71">
        <v>15169995</v>
      </c>
      <c r="O63" s="36">
        <f t="shared" si="8"/>
        <v>0.43912053757305608</v>
      </c>
      <c r="P63" s="36">
        <f t="shared" si="9"/>
        <v>8.4330690933752853E-2</v>
      </c>
      <c r="Q63" s="41"/>
    </row>
    <row r="64" spans="1:17" ht="26.5">
      <c r="A64" s="32"/>
      <c r="B64" s="57" t="s">
        <v>7</v>
      </c>
      <c r="C64" s="71">
        <v>20283929</v>
      </c>
      <c r="D64" s="36">
        <f t="shared" si="1"/>
        <v>0.5924372731147185</v>
      </c>
      <c r="E64" s="36">
        <f t="shared" si="2"/>
        <v>0.14047042243767313</v>
      </c>
      <c r="F64" s="71">
        <v>15749626</v>
      </c>
      <c r="G64" s="36">
        <f t="shared" si="3"/>
        <v>0.43870482518294218</v>
      </c>
      <c r="H64" s="36"/>
      <c r="I64" s="28">
        <f t="shared" si="11"/>
        <v>-4534303</v>
      </c>
      <c r="J64" s="27">
        <f t="shared" si="12"/>
        <v>-22.354165211286244</v>
      </c>
      <c r="K64" s="71">
        <v>3475472</v>
      </c>
      <c r="L64" s="36">
        <f t="shared" si="6"/>
        <v>9.3232348597724501E-2</v>
      </c>
      <c r="M64" s="36">
        <f t="shared" si="7"/>
        <v>2.0494586625781346E-2</v>
      </c>
      <c r="N64" s="71">
        <v>1805280</v>
      </c>
      <c r="O64" s="36">
        <f t="shared" si="8"/>
        <v>5.2256808526956446E-2</v>
      </c>
      <c r="P64" s="36">
        <f t="shared" si="9"/>
        <v>1.003563348101864E-2</v>
      </c>
      <c r="Q64" s="41"/>
    </row>
    <row r="65" spans="1:22">
      <c r="A65" s="32"/>
      <c r="B65" s="75" t="s">
        <v>6</v>
      </c>
      <c r="C65" s="76">
        <v>397587</v>
      </c>
      <c r="D65" s="36">
        <f t="shared" si="1"/>
        <v>1.1612412866652294E-2</v>
      </c>
      <c r="E65" s="36">
        <f t="shared" si="2"/>
        <v>2.7533725761772852E-3</v>
      </c>
      <c r="F65" s="76">
        <v>393820</v>
      </c>
      <c r="G65" s="36">
        <f t="shared" si="3"/>
        <v>1.0969830918749835E-2</v>
      </c>
      <c r="H65" s="36"/>
      <c r="I65" s="28">
        <f t="shared" si="11"/>
        <v>-3767</v>
      </c>
      <c r="J65" s="27">
        <f t="shared" si="12"/>
        <v>-0.94746558614843934</v>
      </c>
      <c r="K65" s="76"/>
      <c r="L65" s="36">
        <f t="shared" si="6"/>
        <v>0</v>
      </c>
      <c r="M65" s="36">
        <f t="shared" si="7"/>
        <v>0</v>
      </c>
      <c r="N65" s="76"/>
      <c r="O65" s="36">
        <f t="shared" si="8"/>
        <v>0</v>
      </c>
      <c r="P65" s="36">
        <f t="shared" si="9"/>
        <v>0</v>
      </c>
      <c r="Q65" s="41"/>
    </row>
    <row r="66" spans="1:22">
      <c r="A66" s="32"/>
      <c r="B66" s="72" t="s">
        <v>33</v>
      </c>
      <c r="C66" s="67">
        <v>323117223</v>
      </c>
      <c r="D66" s="36">
        <f t="shared" si="1"/>
        <v>9.4373573527357735</v>
      </c>
      <c r="E66" s="36">
        <f t="shared" si="2"/>
        <v>2.2376538988919665</v>
      </c>
      <c r="F66" s="67">
        <v>393117307</v>
      </c>
      <c r="G66" s="36">
        <f t="shared" si="3"/>
        <v>10.950257450165738</v>
      </c>
      <c r="H66" s="36"/>
      <c r="I66" s="28">
        <f t="shared" si="11"/>
        <v>70000084</v>
      </c>
      <c r="J66" s="27">
        <f t="shared" si="12"/>
        <v>21.66399034693363</v>
      </c>
      <c r="K66" s="67">
        <v>170240111</v>
      </c>
      <c r="L66" s="36">
        <f t="shared" si="6"/>
        <v>4.5668287283187183</v>
      </c>
      <c r="M66" s="36">
        <f t="shared" si="7"/>
        <v>1.0038926229508198</v>
      </c>
      <c r="N66" s="67">
        <v>54313915</v>
      </c>
      <c r="O66" s="36">
        <f t="shared" si="8"/>
        <v>1.5722058941019608</v>
      </c>
      <c r="P66" s="36">
        <f t="shared" si="9"/>
        <v>0.30193351937605278</v>
      </c>
      <c r="Q66" s="41"/>
    </row>
    <row r="67" spans="1:22">
      <c r="A67" s="32"/>
      <c r="B67" s="50" t="s">
        <v>15</v>
      </c>
      <c r="C67" s="69">
        <v>48316926</v>
      </c>
      <c r="D67" s="36">
        <f t="shared" si="1"/>
        <v>1.4112033169079641</v>
      </c>
      <c r="E67" s="36">
        <f t="shared" si="2"/>
        <v>0.33460475069252082</v>
      </c>
      <c r="F67" s="69">
        <v>50206525</v>
      </c>
      <c r="G67" s="36">
        <f t="shared" si="3"/>
        <v>1.3984995436188781</v>
      </c>
      <c r="H67" s="36"/>
      <c r="I67" s="28">
        <f t="shared" si="11"/>
        <v>1889599</v>
      </c>
      <c r="J67" s="27">
        <f t="shared" si="12"/>
        <v>3.9108427551868772</v>
      </c>
      <c r="K67" s="69">
        <v>47894910</v>
      </c>
      <c r="L67" s="36">
        <f t="shared" si="6"/>
        <v>1.2848197151859204</v>
      </c>
      <c r="M67" s="36">
        <f t="shared" si="7"/>
        <v>0.28243253921452999</v>
      </c>
      <c r="N67" s="69">
        <v>47807888</v>
      </c>
      <c r="O67" s="36">
        <f t="shared" si="8"/>
        <v>1.3838782068677318</v>
      </c>
      <c r="P67" s="36">
        <f t="shared" si="9"/>
        <v>0.26576621990471794</v>
      </c>
      <c r="Q67" s="41"/>
    </row>
    <row r="68" spans="1:22">
      <c r="A68" s="32"/>
      <c r="B68" s="75" t="s">
        <v>6</v>
      </c>
      <c r="C68" s="76"/>
      <c r="D68" s="36">
        <f t="shared" si="1"/>
        <v>0</v>
      </c>
      <c r="E68" s="36">
        <f t="shared" si="2"/>
        <v>0</v>
      </c>
      <c r="F68" s="76"/>
      <c r="G68" s="36">
        <f t="shared" si="3"/>
        <v>0</v>
      </c>
      <c r="H68" s="36"/>
      <c r="I68" s="28">
        <f t="shared" si="11"/>
        <v>0</v>
      </c>
      <c r="J68" s="27"/>
      <c r="K68" s="76"/>
      <c r="L68" s="36">
        <f t="shared" si="6"/>
        <v>0</v>
      </c>
      <c r="M68" s="36">
        <f t="shared" si="7"/>
        <v>0</v>
      </c>
      <c r="N68" s="76"/>
      <c r="O68" s="36">
        <f t="shared" si="8"/>
        <v>0</v>
      </c>
      <c r="P68" s="36">
        <f t="shared" si="9"/>
        <v>0</v>
      </c>
      <c r="Q68" s="41"/>
    </row>
    <row r="69" spans="1:22">
      <c r="A69" s="32"/>
      <c r="B69" s="55" t="s">
        <v>16</v>
      </c>
      <c r="C69" s="71">
        <v>274800297</v>
      </c>
      <c r="D69" s="36">
        <f t="shared" ref="D69:D127" si="13">C69/$C$4*100</f>
        <v>8.0261540358278101</v>
      </c>
      <c r="E69" s="36">
        <f t="shared" ref="E69:E127" si="14">C69/$C$135/1000000*100</f>
        <v>1.9030491481994463</v>
      </c>
      <c r="F69" s="71">
        <v>342910782</v>
      </c>
      <c r="G69" s="36">
        <f t="shared" ref="G69:G127" si="15">F69/$F$4*100</f>
        <v>9.5517579065468592</v>
      </c>
      <c r="H69" s="36"/>
      <c r="I69" s="28">
        <f t="shared" si="11"/>
        <v>68110485</v>
      </c>
      <c r="J69" s="27">
        <f t="shared" si="12"/>
        <v>24.785448103063729</v>
      </c>
      <c r="K69" s="71">
        <v>122345201</v>
      </c>
      <c r="L69" s="36">
        <f t="shared" ref="L69:L127" si="16">K69/$K$4*100</f>
        <v>3.2820090131327979</v>
      </c>
      <c r="M69" s="36">
        <f t="shared" ref="M69:M127" si="17">K69/$K$135/1000000*100</f>
        <v>0.72146008373628967</v>
      </c>
      <c r="N69" s="71">
        <v>6506027</v>
      </c>
      <c r="O69" s="36">
        <f t="shared" ref="O69:O127" si="18">N69/$N$4*100</f>
        <v>0.18832768723422896</v>
      </c>
      <c r="P69" s="36">
        <f t="shared" ref="P69:P127" si="19">N69/$N$135/1000000*100</f>
        <v>3.6167299471334784E-2</v>
      </c>
      <c r="Q69" s="41"/>
    </row>
    <row r="70" spans="1:22" ht="26.5">
      <c r="A70" s="32"/>
      <c r="B70" s="57" t="s">
        <v>7</v>
      </c>
      <c r="C70" s="71">
        <v>9792258</v>
      </c>
      <c r="D70" s="36">
        <f t="shared" si="13"/>
        <v>0.2860046802153462</v>
      </c>
      <c r="E70" s="36">
        <f t="shared" si="14"/>
        <v>6.7813421052631578E-2</v>
      </c>
      <c r="F70" s="71">
        <v>8271067</v>
      </c>
      <c r="G70" s="36">
        <f t="shared" si="15"/>
        <v>0.23039004242458852</v>
      </c>
      <c r="H70" s="36"/>
      <c r="I70" s="28">
        <f t="shared" si="11"/>
        <v>-1521191</v>
      </c>
      <c r="J70" s="27">
        <f t="shared" si="12"/>
        <v>-15.534629500162268</v>
      </c>
      <c r="K70" s="71">
        <v>3873387</v>
      </c>
      <c r="L70" s="36">
        <f t="shared" si="16"/>
        <v>0.10390674044788571</v>
      </c>
      <c r="M70" s="36">
        <f t="shared" si="17"/>
        <v>2.2841060266540866E-2</v>
      </c>
      <c r="N70" s="71"/>
      <c r="O70" s="36">
        <f t="shared" si="18"/>
        <v>0</v>
      </c>
      <c r="P70" s="36">
        <f t="shared" si="19"/>
        <v>0</v>
      </c>
      <c r="Q70" s="41"/>
    </row>
    <row r="71" spans="1:22">
      <c r="A71" s="32"/>
      <c r="B71" s="75" t="s">
        <v>6</v>
      </c>
      <c r="C71" s="78"/>
      <c r="D71" s="36">
        <f t="shared" si="13"/>
        <v>0</v>
      </c>
      <c r="E71" s="36">
        <f t="shared" si="14"/>
        <v>0</v>
      </c>
      <c r="F71" s="78">
        <v>245546</v>
      </c>
      <c r="G71" s="36">
        <f t="shared" si="15"/>
        <v>6.8396681295397567E-3</v>
      </c>
      <c r="H71" s="36"/>
      <c r="I71" s="28">
        <f t="shared" si="11"/>
        <v>245546</v>
      </c>
      <c r="J71" s="27"/>
      <c r="K71" s="78"/>
      <c r="L71" s="36">
        <f t="shared" si="16"/>
        <v>0</v>
      </c>
      <c r="M71" s="36">
        <f t="shared" si="17"/>
        <v>0</v>
      </c>
      <c r="N71" s="78"/>
      <c r="O71" s="36">
        <f t="shared" si="18"/>
        <v>0</v>
      </c>
      <c r="P71" s="36">
        <f t="shared" si="19"/>
        <v>0</v>
      </c>
      <c r="Q71" s="41"/>
    </row>
    <row r="72" spans="1:22">
      <c r="A72" s="32"/>
      <c r="B72" s="74" t="s">
        <v>34</v>
      </c>
      <c r="C72" s="67">
        <v>396161505</v>
      </c>
      <c r="D72" s="36">
        <f t="shared" si="13"/>
        <v>11.570778113807386</v>
      </c>
      <c r="E72" s="36">
        <f t="shared" si="14"/>
        <v>2.7435007271468144</v>
      </c>
      <c r="F72" s="67">
        <v>400235417</v>
      </c>
      <c r="G72" s="36">
        <f t="shared" si="15"/>
        <v>11.148531949076567</v>
      </c>
      <c r="H72" s="36"/>
      <c r="I72" s="28">
        <f t="shared" si="11"/>
        <v>4073912</v>
      </c>
      <c r="J72" s="27">
        <f t="shared" si="12"/>
        <v>1.0283462548942026</v>
      </c>
      <c r="K72" s="67">
        <v>265138837</v>
      </c>
      <c r="L72" s="36">
        <f t="shared" si="16"/>
        <v>7.1125638411068355</v>
      </c>
      <c r="M72" s="36">
        <f t="shared" si="17"/>
        <v>1.563502989739356</v>
      </c>
      <c r="N72" s="67">
        <v>171035196</v>
      </c>
      <c r="O72" s="36">
        <f t="shared" si="18"/>
        <v>4.9508959766587273</v>
      </c>
      <c r="P72" s="36">
        <f t="shared" si="19"/>
        <v>0.9507924196856915</v>
      </c>
      <c r="Q72" s="41"/>
    </row>
    <row r="73" spans="1:22">
      <c r="A73" s="32"/>
      <c r="B73" s="50" t="s">
        <v>15</v>
      </c>
      <c r="C73" s="69">
        <v>121489900</v>
      </c>
      <c r="D73" s="36">
        <f t="shared" si="13"/>
        <v>3.5483828141470934</v>
      </c>
      <c r="E73" s="36">
        <f t="shared" si="14"/>
        <v>0.8413427977839335</v>
      </c>
      <c r="F73" s="69">
        <v>133272352</v>
      </c>
      <c r="G73" s="36">
        <f t="shared" si="15"/>
        <v>3.7122928433906646</v>
      </c>
      <c r="H73" s="36"/>
      <c r="I73" s="28">
        <f t="shared" si="11"/>
        <v>11782452</v>
      </c>
      <c r="J73" s="27">
        <f t="shared" si="12"/>
        <v>9.6982975539530401</v>
      </c>
      <c r="K73" s="69">
        <v>134274442</v>
      </c>
      <c r="L73" s="36">
        <f t="shared" si="16"/>
        <v>3.602020555570276</v>
      </c>
      <c r="M73" s="36">
        <f t="shared" si="17"/>
        <v>0.79180588512796324</v>
      </c>
      <c r="N73" s="69">
        <v>134244306</v>
      </c>
      <c r="O73" s="36">
        <f t="shared" si="18"/>
        <v>3.8859229562594999</v>
      </c>
      <c r="P73" s="36">
        <f t="shared" si="19"/>
        <v>0.74627019184265675</v>
      </c>
      <c r="Q73" s="41"/>
    </row>
    <row r="74" spans="1:22">
      <c r="A74" s="32"/>
      <c r="B74" s="55" t="s">
        <v>16</v>
      </c>
      <c r="C74" s="71">
        <v>274671605</v>
      </c>
      <c r="D74" s="36">
        <f t="shared" si="13"/>
        <v>8.0223952996602907</v>
      </c>
      <c r="E74" s="36">
        <f t="shared" si="14"/>
        <v>1.902157929362881</v>
      </c>
      <c r="F74" s="71">
        <v>266963065</v>
      </c>
      <c r="G74" s="36">
        <f t="shared" si="15"/>
        <v>7.4362391056859014</v>
      </c>
      <c r="H74" s="36"/>
      <c r="I74" s="28">
        <f t="shared" si="11"/>
        <v>-7708540</v>
      </c>
      <c r="J74" s="27">
        <f t="shared" si="12"/>
        <v>-2.8064568232307892</v>
      </c>
      <c r="K74" s="71">
        <v>130864395</v>
      </c>
      <c r="L74" s="36">
        <f t="shared" si="16"/>
        <v>3.510543285536559</v>
      </c>
      <c r="M74" s="36">
        <f t="shared" si="17"/>
        <v>0.77169710461139285</v>
      </c>
      <c r="N74" s="71">
        <v>36790890</v>
      </c>
      <c r="O74" s="36">
        <f t="shared" si="18"/>
        <v>1.0649730203992271</v>
      </c>
      <c r="P74" s="36">
        <f t="shared" si="19"/>
        <v>0.20452222784303481</v>
      </c>
      <c r="Q74" s="41"/>
    </row>
    <row r="75" spans="1:22" ht="26.5">
      <c r="A75" s="32"/>
      <c r="B75" s="57" t="s">
        <v>7</v>
      </c>
      <c r="C75" s="71">
        <v>66269888</v>
      </c>
      <c r="D75" s="36">
        <f t="shared" si="13"/>
        <v>1.9355595129690015</v>
      </c>
      <c r="E75" s="36">
        <f t="shared" si="14"/>
        <v>0.45893274238227144</v>
      </c>
      <c r="F75" s="71">
        <v>92815373</v>
      </c>
      <c r="G75" s="36">
        <f t="shared" si="15"/>
        <v>2.5853662802059283</v>
      </c>
      <c r="H75" s="36"/>
      <c r="I75" s="28">
        <f t="shared" si="11"/>
        <v>26545485</v>
      </c>
      <c r="J75" s="27">
        <f t="shared" si="12"/>
        <v>40.056631754078126</v>
      </c>
      <c r="K75" s="71">
        <v>47320823</v>
      </c>
      <c r="L75" s="36">
        <f t="shared" si="16"/>
        <v>1.2694193668851941</v>
      </c>
      <c r="M75" s="36">
        <f t="shared" si="17"/>
        <v>0.27904719306521997</v>
      </c>
      <c r="N75" s="71">
        <v>2412743</v>
      </c>
      <c r="O75" s="36">
        <f t="shared" si="18"/>
        <v>6.9840827448237663E-2</v>
      </c>
      <c r="P75" s="36">
        <f t="shared" si="19"/>
        <v>1.3412547877278514E-2</v>
      </c>
      <c r="Q75" s="41"/>
    </row>
    <row r="76" spans="1:22" s="26" customFormat="1">
      <c r="A76" s="31"/>
      <c r="B76" s="73" t="s">
        <v>35</v>
      </c>
      <c r="C76" s="67">
        <v>215048333</v>
      </c>
      <c r="D76" s="36">
        <f t="shared" si="13"/>
        <v>6.2809649940298033</v>
      </c>
      <c r="E76" s="36">
        <f t="shared" si="14"/>
        <v>1.4892543836565098</v>
      </c>
      <c r="F76" s="67">
        <v>245983593</v>
      </c>
      <c r="G76" s="36">
        <f t="shared" si="15"/>
        <v>6.8518572545746173</v>
      </c>
      <c r="H76" s="36">
        <f t="shared" ref="H76:H89" si="20">F76/$F$135/1000000*100</f>
        <v>1.5387919864877546</v>
      </c>
      <c r="I76" s="28">
        <f t="shared" si="11"/>
        <v>30935260</v>
      </c>
      <c r="J76" s="27">
        <f t="shared" si="12"/>
        <v>14.385259150090704</v>
      </c>
      <c r="K76" s="67">
        <v>342052878</v>
      </c>
      <c r="L76" s="36">
        <f t="shared" si="16"/>
        <v>9.1758452263608881</v>
      </c>
      <c r="M76" s="36">
        <f t="shared" si="17"/>
        <v>2.0170590753626603</v>
      </c>
      <c r="N76" s="67">
        <v>340726477</v>
      </c>
      <c r="O76" s="36">
        <f t="shared" si="18"/>
        <v>9.8628901160226832</v>
      </c>
      <c r="P76" s="36">
        <f t="shared" si="19"/>
        <v>1.8941139548716692</v>
      </c>
      <c r="Q76" s="41"/>
    </row>
    <row r="77" spans="1:22" s="26" customFormat="1">
      <c r="A77" s="31"/>
      <c r="B77" s="50" t="s">
        <v>15</v>
      </c>
      <c r="C77" s="69">
        <v>176963866</v>
      </c>
      <c r="D77" s="36">
        <f t="shared" si="13"/>
        <v>5.1686234068793304</v>
      </c>
      <c r="E77" s="36">
        <f t="shared" si="14"/>
        <v>1.2255115373961218</v>
      </c>
      <c r="F77" s="69">
        <v>181406831</v>
      </c>
      <c r="G77" s="36">
        <f t="shared" si="15"/>
        <v>5.0530756781682644</v>
      </c>
      <c r="H77" s="36">
        <f t="shared" si="20"/>
        <v>1.1348211253948892</v>
      </c>
      <c r="I77" s="28">
        <f t="shared" si="11"/>
        <v>4442965</v>
      </c>
      <c r="J77" s="27">
        <f t="shared" si="12"/>
        <v>2.5106622614133016</v>
      </c>
      <c r="K77" s="69">
        <v>317332185</v>
      </c>
      <c r="L77" s="36">
        <f t="shared" si="16"/>
        <v>8.5126926337480491</v>
      </c>
      <c r="M77" s="36">
        <f t="shared" si="17"/>
        <v>1.8712830817313362</v>
      </c>
      <c r="N77" s="69">
        <v>334489237</v>
      </c>
      <c r="O77" s="36">
        <f t="shared" si="18"/>
        <v>9.6823429120340094</v>
      </c>
      <c r="P77" s="36">
        <f t="shared" si="19"/>
        <v>1.8594408545364589</v>
      </c>
      <c r="Q77" s="41"/>
    </row>
    <row r="78" spans="1:22">
      <c r="A78" s="32"/>
      <c r="B78" s="77" t="s">
        <v>3</v>
      </c>
      <c r="C78" s="69">
        <v>15002174</v>
      </c>
      <c r="D78" s="36">
        <f t="shared" si="13"/>
        <v>0.43817186775562711</v>
      </c>
      <c r="E78" s="36">
        <f t="shared" si="14"/>
        <v>0.10389317174515236</v>
      </c>
      <c r="F78" s="69">
        <v>18489278</v>
      </c>
      <c r="G78" s="36">
        <f t="shared" si="15"/>
        <v>0.51501765646681508</v>
      </c>
      <c r="H78" s="36">
        <f t="shared" si="20"/>
        <v>0.11566280691877014</v>
      </c>
      <c r="I78" s="28">
        <f t="shared" si="11"/>
        <v>3487104</v>
      </c>
      <c r="J78" s="27">
        <f t="shared" si="12"/>
        <v>23.243991170879625</v>
      </c>
      <c r="K78" s="69">
        <v>144926472</v>
      </c>
      <c r="L78" s="36">
        <f t="shared" si="16"/>
        <v>3.8877698794702873</v>
      </c>
      <c r="M78" s="36">
        <f t="shared" si="17"/>
        <v>0.8546200731218303</v>
      </c>
      <c r="N78" s="69">
        <v>139648927</v>
      </c>
      <c r="O78" s="36">
        <f t="shared" si="18"/>
        <v>4.0423686293726835</v>
      </c>
      <c r="P78" s="36">
        <f t="shared" si="19"/>
        <v>0.77631472535536195</v>
      </c>
      <c r="Q78" s="41"/>
    </row>
    <row r="79" spans="1:22" s="26" customFormat="1">
      <c r="A79" s="31"/>
      <c r="B79" s="55" t="s">
        <v>16</v>
      </c>
      <c r="C79" s="71">
        <v>38084467</v>
      </c>
      <c r="D79" s="36">
        <f t="shared" si="13"/>
        <v>1.1123415871504718</v>
      </c>
      <c r="E79" s="36">
        <f t="shared" si="14"/>
        <v>0.2637428462603878</v>
      </c>
      <c r="F79" s="71">
        <v>64576762</v>
      </c>
      <c r="G79" s="36">
        <f t="shared" si="15"/>
        <v>1.7987815764063517</v>
      </c>
      <c r="H79" s="36">
        <f t="shared" si="20"/>
        <v>0.40397086109286545</v>
      </c>
      <c r="I79" s="28">
        <f t="shared" si="11"/>
        <v>26492295</v>
      </c>
      <c r="J79" s="27">
        <f t="shared" si="12"/>
        <v>69.561942405548194</v>
      </c>
      <c r="K79" s="71">
        <v>24720693</v>
      </c>
      <c r="L79" s="36">
        <f t="shared" si="16"/>
        <v>0.66315259261283876</v>
      </c>
      <c r="M79" s="36">
        <f t="shared" si="17"/>
        <v>0.14577599363132446</v>
      </c>
      <c r="N79" s="71">
        <v>6237240</v>
      </c>
      <c r="O79" s="36">
        <f t="shared" si="18"/>
        <v>0.18054720398867424</v>
      </c>
      <c r="P79" s="36">
        <f t="shared" si="19"/>
        <v>3.4673100335210434E-2</v>
      </c>
      <c r="Q79" s="41"/>
    </row>
    <row r="80" spans="1:22" s="26" customFormat="1" ht="26.5">
      <c r="A80" s="31"/>
      <c r="B80" s="57" t="s">
        <v>7</v>
      </c>
      <c r="C80" s="71">
        <v>16460882</v>
      </c>
      <c r="D80" s="36">
        <f t="shared" si="13"/>
        <v>0.48077668015615488</v>
      </c>
      <c r="E80" s="36">
        <f t="shared" si="14"/>
        <v>0.11399502770083102</v>
      </c>
      <c r="F80" s="71">
        <v>32043379</v>
      </c>
      <c r="G80" s="36">
        <f t="shared" si="15"/>
        <v>0.89256627315885217</v>
      </c>
      <c r="H80" s="36">
        <f t="shared" si="20"/>
        <v>0.20045277908104217</v>
      </c>
      <c r="I80" s="28">
        <f t="shared" si="11"/>
        <v>15582497</v>
      </c>
      <c r="J80" s="27">
        <f t="shared" si="12"/>
        <v>94.663803555605341</v>
      </c>
      <c r="K80" s="71">
        <v>11250337</v>
      </c>
      <c r="L80" s="36">
        <f t="shared" si="16"/>
        <v>0.30179939329848665</v>
      </c>
      <c r="M80" s="36">
        <f t="shared" si="17"/>
        <v>6.634235758933836E-2</v>
      </c>
      <c r="N80" s="71">
        <v>2659930</v>
      </c>
      <c r="O80" s="36">
        <f t="shared" si="18"/>
        <v>7.6996063051220462E-2</v>
      </c>
      <c r="P80" s="36">
        <f t="shared" si="19"/>
        <v>1.4786671632747224E-2</v>
      </c>
      <c r="Q80" s="41"/>
      <c r="V80" s="96"/>
    </row>
    <row r="81" spans="1:17">
      <c r="A81" s="32"/>
      <c r="B81" s="77" t="s">
        <v>3</v>
      </c>
      <c r="C81" s="71">
        <v>0</v>
      </c>
      <c r="D81" s="36">
        <f t="shared" si="13"/>
        <v>0</v>
      </c>
      <c r="E81" s="36">
        <f t="shared" si="14"/>
        <v>0</v>
      </c>
      <c r="F81" s="71">
        <v>919833</v>
      </c>
      <c r="G81" s="36">
        <f t="shared" si="15"/>
        <v>2.5621889399945193E-2</v>
      </c>
      <c r="H81" s="36">
        <f t="shared" si="20"/>
        <v>5.7541709674392419E-3</v>
      </c>
      <c r="I81" s="28">
        <f t="shared" si="11"/>
        <v>919833</v>
      </c>
      <c r="J81" s="27"/>
      <c r="K81" s="71">
        <v>273844</v>
      </c>
      <c r="L81" s="36">
        <f t="shared" si="16"/>
        <v>7.3460868824134591E-3</v>
      </c>
      <c r="M81" s="36">
        <f t="shared" si="17"/>
        <v>1.614836655265951E-3</v>
      </c>
      <c r="N81" s="71"/>
      <c r="O81" s="36">
        <f t="shared" si="18"/>
        <v>0</v>
      </c>
      <c r="P81" s="36">
        <f t="shared" si="19"/>
        <v>0</v>
      </c>
      <c r="Q81" s="41"/>
    </row>
    <row r="82" spans="1:17" s="33" customFormat="1">
      <c r="A82" s="34"/>
      <c r="B82" s="74" t="s">
        <v>36</v>
      </c>
      <c r="C82" s="67">
        <v>99927771</v>
      </c>
      <c r="D82" s="36">
        <f t="shared" si="13"/>
        <v>2.9186128663570083</v>
      </c>
      <c r="E82" s="36">
        <f t="shared" si="14"/>
        <v>0.69202057479224377</v>
      </c>
      <c r="F82" s="67">
        <v>107242769</v>
      </c>
      <c r="G82" s="36">
        <f t="shared" si="15"/>
        <v>2.9872404732835975</v>
      </c>
      <c r="H82" s="36">
        <f t="shared" si="20"/>
        <v>0.67087528697882448</v>
      </c>
      <c r="I82" s="28">
        <f t="shared" si="11"/>
        <v>7314998</v>
      </c>
      <c r="J82" s="27">
        <f t="shared" si="12"/>
        <v>7.3202853689191159</v>
      </c>
      <c r="K82" s="67">
        <v>106023905</v>
      </c>
      <c r="L82" s="36">
        <f t="shared" si="16"/>
        <v>2.8441770414643033</v>
      </c>
      <c r="M82" s="36">
        <f t="shared" si="17"/>
        <v>0.62521467743837711</v>
      </c>
      <c r="N82" s="67">
        <v>103772784</v>
      </c>
      <c r="O82" s="36">
        <f t="shared" si="18"/>
        <v>3.0038744703299267</v>
      </c>
      <c r="P82" s="36">
        <f t="shared" si="19"/>
        <v>0.57687761761550305</v>
      </c>
      <c r="Q82" s="41"/>
    </row>
    <row r="83" spans="1:17">
      <c r="A83" s="32"/>
      <c r="B83" s="50" t="s">
        <v>15</v>
      </c>
      <c r="C83" s="69">
        <v>91172054</v>
      </c>
      <c r="D83" s="36">
        <f t="shared" si="13"/>
        <v>2.6628826720911842</v>
      </c>
      <c r="E83" s="36">
        <f t="shared" si="14"/>
        <v>0.6313854155124653</v>
      </c>
      <c r="F83" s="69">
        <v>99733719</v>
      </c>
      <c r="G83" s="36">
        <f t="shared" si="15"/>
        <v>2.778076365669869</v>
      </c>
      <c r="H83" s="36">
        <f t="shared" si="20"/>
        <v>0.62390115417096736</v>
      </c>
      <c r="I83" s="28">
        <f t="shared" si="11"/>
        <v>8561665</v>
      </c>
      <c r="J83" s="27">
        <f t="shared" si="12"/>
        <v>9.3906681097696918</v>
      </c>
      <c r="K83" s="69">
        <v>103040322</v>
      </c>
      <c r="L83" s="36">
        <f t="shared" si="16"/>
        <v>2.764140013306331</v>
      </c>
      <c r="M83" s="36">
        <f t="shared" si="17"/>
        <v>0.60762072178322912</v>
      </c>
      <c r="N83" s="69">
        <v>102772880</v>
      </c>
      <c r="O83" s="36">
        <f t="shared" si="18"/>
        <v>2.9749305990892672</v>
      </c>
      <c r="P83" s="36">
        <f t="shared" si="19"/>
        <v>0.57131910588313772</v>
      </c>
      <c r="Q83" s="41"/>
    </row>
    <row r="84" spans="1:17" s="26" customFormat="1">
      <c r="A84" s="31"/>
      <c r="B84" s="55" t="s">
        <v>16</v>
      </c>
      <c r="C84" s="71">
        <v>8755717</v>
      </c>
      <c r="D84" s="36">
        <f t="shared" si="13"/>
        <v>0.25573019426582416</v>
      </c>
      <c r="E84" s="36">
        <f t="shared" si="14"/>
        <v>6.0635159279778396E-2</v>
      </c>
      <c r="F84" s="71">
        <v>7509050</v>
      </c>
      <c r="G84" s="36">
        <f t="shared" si="15"/>
        <v>0.20916410761372822</v>
      </c>
      <c r="H84" s="36">
        <f t="shared" si="20"/>
        <v>4.6974132807857116E-2</v>
      </c>
      <c r="I84" s="28">
        <f t="shared" si="11"/>
        <v>-1246667</v>
      </c>
      <c r="J84" s="27">
        <f t="shared" si="12"/>
        <v>-14.238319945699473</v>
      </c>
      <c r="K84" s="71">
        <v>2983583</v>
      </c>
      <c r="L84" s="36">
        <f t="shared" si="16"/>
        <v>8.0037028157972395E-2</v>
      </c>
      <c r="M84" s="36">
        <f t="shared" si="17"/>
        <v>1.7593955655148014E-2</v>
      </c>
      <c r="N84" s="71">
        <v>999904</v>
      </c>
      <c r="O84" s="36">
        <f t="shared" si="18"/>
        <v>2.8943871240659544E-2</v>
      </c>
      <c r="P84" s="36">
        <f t="shared" si="19"/>
        <v>5.5585117323653181E-3</v>
      </c>
      <c r="Q84" s="41"/>
    </row>
    <row r="85" spans="1:17" s="26" customFormat="1" ht="26.5">
      <c r="A85" s="31"/>
      <c r="B85" s="57" t="s">
        <v>7</v>
      </c>
      <c r="C85" s="71">
        <v>48041</v>
      </c>
      <c r="D85" s="36">
        <f t="shared" si="13"/>
        <v>1.4031442842116137E-3</v>
      </c>
      <c r="E85" s="36">
        <f t="shared" si="14"/>
        <v>3.3269390581717453E-4</v>
      </c>
      <c r="F85" s="71">
        <v>137542</v>
      </c>
      <c r="G85" s="36">
        <f t="shared" si="15"/>
        <v>3.8312236154250411E-3</v>
      </c>
      <c r="H85" s="36">
        <f t="shared" si="20"/>
        <v>8.6041725313565408E-4</v>
      </c>
      <c r="I85" s="28">
        <f t="shared" si="11"/>
        <v>89501</v>
      </c>
      <c r="J85" s="27">
        <f t="shared" si="12"/>
        <v>186.30128431964363</v>
      </c>
      <c r="K85" s="71">
        <v>83260</v>
      </c>
      <c r="L85" s="36">
        <f t="shared" si="16"/>
        <v>2.2335168702974852E-3</v>
      </c>
      <c r="M85" s="36">
        <f t="shared" si="17"/>
        <v>4.9097770963557022E-4</v>
      </c>
      <c r="N85" s="71"/>
      <c r="O85" s="36">
        <f t="shared" si="18"/>
        <v>0</v>
      </c>
      <c r="P85" s="36">
        <f t="shared" si="19"/>
        <v>0</v>
      </c>
      <c r="Q85" s="41"/>
    </row>
    <row r="86" spans="1:17" ht="28.5" customHeight="1">
      <c r="A86" s="32"/>
      <c r="B86" s="81" t="s">
        <v>37</v>
      </c>
      <c r="C86" s="67">
        <v>204707543</v>
      </c>
      <c r="D86" s="36">
        <f t="shared" si="13"/>
        <v>5.9789392164079249</v>
      </c>
      <c r="E86" s="36">
        <f t="shared" si="14"/>
        <v>1.4176422645429363</v>
      </c>
      <c r="F86" s="67">
        <v>195218782</v>
      </c>
      <c r="G86" s="36">
        <f t="shared" si="15"/>
        <v>5.4378066901231117</v>
      </c>
      <c r="H86" s="36">
        <f t="shared" si="20"/>
        <v>1.2212241218604361</v>
      </c>
      <c r="I86" s="28">
        <f t="shared" si="11"/>
        <v>-9488761</v>
      </c>
      <c r="J86" s="27">
        <f t="shared" si="12"/>
        <v>-4.6352766785931294</v>
      </c>
      <c r="K86" s="67">
        <v>141686416</v>
      </c>
      <c r="L86" s="36">
        <f t="shared" si="16"/>
        <v>3.8008527555607441</v>
      </c>
      <c r="M86" s="36">
        <f t="shared" si="17"/>
        <v>0.83551371624012261</v>
      </c>
      <c r="N86" s="67">
        <v>57446005</v>
      </c>
      <c r="O86" s="36">
        <f t="shared" si="18"/>
        <v>1.6628694074734016</v>
      </c>
      <c r="P86" s="36">
        <f t="shared" si="19"/>
        <v>0.31934494988520568</v>
      </c>
      <c r="Q86" s="41"/>
    </row>
    <row r="87" spans="1:17">
      <c r="A87" s="32"/>
      <c r="B87" s="50" t="s">
        <v>15</v>
      </c>
      <c r="C87" s="69">
        <v>78141066</v>
      </c>
      <c r="D87" s="36">
        <f t="shared" si="13"/>
        <v>2.282283676861482</v>
      </c>
      <c r="E87" s="36">
        <f t="shared" si="14"/>
        <v>0.54114311634349033</v>
      </c>
      <c r="F87" s="69">
        <v>83594948</v>
      </c>
      <c r="G87" s="36">
        <f t="shared" si="15"/>
        <v>2.3285319313942532</v>
      </c>
      <c r="H87" s="36">
        <f t="shared" si="20"/>
        <v>0.52294234149698171</v>
      </c>
      <c r="I87" s="28">
        <f t="shared" si="11"/>
        <v>5453882</v>
      </c>
      <c r="J87" s="27">
        <f t="shared" si="12"/>
        <v>6.9795336551973861</v>
      </c>
      <c r="K87" s="69">
        <v>64076913</v>
      </c>
      <c r="L87" s="36">
        <f t="shared" si="16"/>
        <v>1.7189150394197001</v>
      </c>
      <c r="M87" s="36">
        <f t="shared" si="17"/>
        <v>0.37785654558320558</v>
      </c>
      <c r="N87" s="69">
        <v>36712516</v>
      </c>
      <c r="O87" s="36">
        <f t="shared" si="18"/>
        <v>1.0627043556427951</v>
      </c>
      <c r="P87" s="36">
        <f t="shared" si="19"/>
        <v>0.20408654321879849</v>
      </c>
      <c r="Q87" s="41"/>
    </row>
    <row r="88" spans="1:17">
      <c r="A88" s="32"/>
      <c r="B88" s="75" t="s">
        <v>6</v>
      </c>
      <c r="C88" s="76">
        <v>1457004</v>
      </c>
      <c r="D88" s="36">
        <f t="shared" si="13"/>
        <v>4.2555043289553875E-2</v>
      </c>
      <c r="E88" s="36">
        <f t="shared" si="14"/>
        <v>1.009005540166205E-2</v>
      </c>
      <c r="F88" s="76"/>
      <c r="G88" s="36">
        <f t="shared" si="15"/>
        <v>0</v>
      </c>
      <c r="H88" s="36">
        <f t="shared" si="20"/>
        <v>0</v>
      </c>
      <c r="I88" s="28">
        <f t="shared" si="11"/>
        <v>-1457004</v>
      </c>
      <c r="J88" s="27">
        <f t="shared" si="12"/>
        <v>-100</v>
      </c>
      <c r="K88" s="76"/>
      <c r="L88" s="36">
        <f t="shared" si="16"/>
        <v>0</v>
      </c>
      <c r="M88" s="36">
        <f t="shared" si="17"/>
        <v>0</v>
      </c>
      <c r="N88" s="76"/>
      <c r="O88" s="36">
        <f t="shared" si="18"/>
        <v>0</v>
      </c>
      <c r="P88" s="36">
        <f t="shared" si="19"/>
        <v>0</v>
      </c>
      <c r="Q88" s="41"/>
    </row>
    <row r="89" spans="1:17">
      <c r="A89" s="32"/>
      <c r="B89" s="55" t="s">
        <v>16</v>
      </c>
      <c r="C89" s="71">
        <v>126566477</v>
      </c>
      <c r="D89" s="36">
        <f t="shared" si="13"/>
        <v>3.6966555395464429</v>
      </c>
      <c r="E89" s="36">
        <f t="shared" si="14"/>
        <v>0.87649914819944619</v>
      </c>
      <c r="F89" s="71">
        <v>111623834</v>
      </c>
      <c r="G89" s="36">
        <f t="shared" si="15"/>
        <v>3.1092747587288585</v>
      </c>
      <c r="H89" s="36">
        <f t="shared" si="20"/>
        <v>0.69828178036345434</v>
      </c>
      <c r="I89" s="28">
        <f t="shared" si="11"/>
        <v>-14942643</v>
      </c>
      <c r="J89" s="27">
        <f t="shared" si="12"/>
        <v>-11.806161753242122</v>
      </c>
      <c r="K89" s="71">
        <v>77609503</v>
      </c>
      <c r="L89" s="36">
        <f t="shared" si="16"/>
        <v>2.0819377161410437</v>
      </c>
      <c r="M89" s="36">
        <f t="shared" si="17"/>
        <v>0.45765717065691708</v>
      </c>
      <c r="N89" s="71">
        <v>20733489</v>
      </c>
      <c r="O89" s="36">
        <f t="shared" si="18"/>
        <v>0.60016505183060675</v>
      </c>
      <c r="P89" s="36">
        <f t="shared" si="19"/>
        <v>0.11525840666640724</v>
      </c>
      <c r="Q89" s="41"/>
    </row>
    <row r="90" spans="1:17" ht="26.5">
      <c r="A90" s="32"/>
      <c r="B90" s="57" t="s">
        <v>7</v>
      </c>
      <c r="C90" s="71">
        <v>9832449</v>
      </c>
      <c r="D90" s="36">
        <f t="shared" si="13"/>
        <v>0.28717854778527085</v>
      </c>
      <c r="E90" s="36">
        <f t="shared" si="14"/>
        <v>6.8091752077562337E-2</v>
      </c>
      <c r="F90" s="71">
        <v>6799335</v>
      </c>
      <c r="G90" s="36">
        <f t="shared" si="15"/>
        <v>0.18939504166862503</v>
      </c>
      <c r="H90" s="36"/>
      <c r="I90" s="28">
        <f t="shared" si="11"/>
        <v>-3033114</v>
      </c>
      <c r="J90" s="27">
        <f t="shared" si="12"/>
        <v>-30.848001347375416</v>
      </c>
      <c r="K90" s="71">
        <v>5535911</v>
      </c>
      <c r="L90" s="36">
        <f t="shared" si="16"/>
        <v>0.14850529198853496</v>
      </c>
      <c r="M90" s="36">
        <f t="shared" si="17"/>
        <v>3.2644834296497227E-2</v>
      </c>
      <c r="N90" s="71">
        <v>1477371</v>
      </c>
      <c r="O90" s="36">
        <f t="shared" si="18"/>
        <v>4.2764941433062004E-2</v>
      </c>
      <c r="P90" s="36">
        <f t="shared" si="19"/>
        <v>8.2127724627127034E-3</v>
      </c>
      <c r="Q90" s="41"/>
    </row>
    <row r="91" spans="1:17">
      <c r="A91" s="32"/>
      <c r="B91" s="74" t="s">
        <v>38</v>
      </c>
      <c r="C91" s="67">
        <v>103461470</v>
      </c>
      <c r="D91" s="36">
        <f t="shared" si="13"/>
        <v>3.0218224072486279</v>
      </c>
      <c r="E91" s="36">
        <f t="shared" si="14"/>
        <v>0.71649217451523539</v>
      </c>
      <c r="F91" s="67">
        <v>88953938</v>
      </c>
      <c r="G91" s="36">
        <f t="shared" si="15"/>
        <v>2.4778062551849978</v>
      </c>
      <c r="H91" s="36">
        <f>F91/$F$135/1000000*100</f>
        <v>0.55646641018422949</v>
      </c>
      <c r="I91" s="28">
        <f t="shared" si="11"/>
        <v>-14507532</v>
      </c>
      <c r="J91" s="27">
        <f t="shared" si="12"/>
        <v>-14.022159167079295</v>
      </c>
      <c r="K91" s="67">
        <v>69074048</v>
      </c>
      <c r="L91" s="36">
        <f t="shared" si="16"/>
        <v>1.8529672292546033</v>
      </c>
      <c r="M91" s="36">
        <f t="shared" si="17"/>
        <v>0.40732425993631322</v>
      </c>
      <c r="N91" s="67">
        <v>63689614</v>
      </c>
      <c r="O91" s="36">
        <f t="shared" si="18"/>
        <v>1.8436009726766844</v>
      </c>
      <c r="P91" s="36">
        <f t="shared" si="19"/>
        <v>0.35405345578057335</v>
      </c>
      <c r="Q91" s="41"/>
    </row>
    <row r="92" spans="1:17">
      <c r="A92" s="32"/>
      <c r="B92" s="50" t="s">
        <v>15</v>
      </c>
      <c r="C92" s="69">
        <v>94351450</v>
      </c>
      <c r="D92" s="36">
        <f t="shared" si="13"/>
        <v>2.755744005632228</v>
      </c>
      <c r="E92" s="36">
        <f t="shared" si="14"/>
        <v>0.65340339335180053</v>
      </c>
      <c r="F92" s="69">
        <v>85572147</v>
      </c>
      <c r="G92" s="36">
        <f t="shared" si="15"/>
        <v>2.3836066831151439</v>
      </c>
      <c r="H92" s="36">
        <f>F92/$F$135/1000000*100</f>
        <v>0.53531104438397303</v>
      </c>
      <c r="I92" s="28">
        <f t="shared" si="11"/>
        <v>-8779303</v>
      </c>
      <c r="J92" s="27">
        <f t="shared" si="12"/>
        <v>-9.3048946253608165</v>
      </c>
      <c r="K92" s="69">
        <v>65859152</v>
      </c>
      <c r="L92" s="36">
        <f t="shared" si="16"/>
        <v>1.7667250427034153</v>
      </c>
      <c r="M92" s="36">
        <f t="shared" si="17"/>
        <v>0.388366269607265</v>
      </c>
      <c r="N92" s="69">
        <v>61636750</v>
      </c>
      <c r="O92" s="36">
        <f t="shared" si="18"/>
        <v>1.7841774367266479</v>
      </c>
      <c r="P92" s="36">
        <f t="shared" si="19"/>
        <v>0.34264149160306195</v>
      </c>
      <c r="Q92" s="41"/>
    </row>
    <row r="93" spans="1:17">
      <c r="A93" s="32"/>
      <c r="B93" s="75" t="s">
        <v>6</v>
      </c>
      <c r="C93" s="69"/>
      <c r="D93" s="36">
        <f t="shared" si="13"/>
        <v>0</v>
      </c>
      <c r="E93" s="36">
        <f t="shared" si="14"/>
        <v>0</v>
      </c>
      <c r="F93" s="69"/>
      <c r="G93" s="36">
        <f t="shared" si="15"/>
        <v>0</v>
      </c>
      <c r="H93" s="36"/>
      <c r="I93" s="28"/>
      <c r="J93" s="27"/>
      <c r="K93" s="69"/>
      <c r="L93" s="36">
        <f t="shared" si="16"/>
        <v>0</v>
      </c>
      <c r="M93" s="36">
        <f t="shared" si="17"/>
        <v>0</v>
      </c>
      <c r="N93" s="69"/>
      <c r="O93" s="36">
        <f t="shared" si="18"/>
        <v>0</v>
      </c>
      <c r="P93" s="36">
        <f t="shared" si="19"/>
        <v>0</v>
      </c>
      <c r="Q93" s="41"/>
    </row>
    <row r="94" spans="1:17">
      <c r="A94" s="32"/>
      <c r="B94" s="55" t="s">
        <v>16</v>
      </c>
      <c r="C94" s="71">
        <v>9110020</v>
      </c>
      <c r="D94" s="36">
        <f t="shared" si="13"/>
        <v>0.26607840161640028</v>
      </c>
      <c r="E94" s="36">
        <f t="shared" si="14"/>
        <v>6.3088781163434901E-2</v>
      </c>
      <c r="F94" s="71">
        <v>3381791</v>
      </c>
      <c r="G94" s="36">
        <f t="shared" si="15"/>
        <v>9.4199572069854048E-2</v>
      </c>
      <c r="H94" s="36">
        <f>F94/$F$135/1000000*100</f>
        <v>2.1155365800256482E-2</v>
      </c>
      <c r="I94" s="28">
        <f t="shared" si="11"/>
        <v>-5728229</v>
      </c>
      <c r="J94" s="27">
        <f t="shared" si="12"/>
        <v>-62.878336161720831</v>
      </c>
      <c r="K94" s="71">
        <v>3214896</v>
      </c>
      <c r="L94" s="36">
        <f t="shared" si="16"/>
        <v>8.6242186551187899E-2</v>
      </c>
      <c r="M94" s="36">
        <f t="shared" si="17"/>
        <v>1.8957990329048238E-2</v>
      </c>
      <c r="N94" s="71">
        <v>2052864</v>
      </c>
      <c r="O94" s="36">
        <f t="shared" si="18"/>
        <v>5.9423535950036514E-2</v>
      </c>
      <c r="P94" s="36">
        <f t="shared" si="19"/>
        <v>1.1411964177511436E-2</v>
      </c>
      <c r="Q94" s="41"/>
    </row>
    <row r="95" spans="1:17" ht="26.5">
      <c r="A95" s="32"/>
      <c r="B95" s="57" t="s">
        <v>7</v>
      </c>
      <c r="C95" s="71">
        <v>678314</v>
      </c>
      <c r="D95" s="36">
        <f t="shared" si="13"/>
        <v>1.9811669449027219E-2</v>
      </c>
      <c r="E95" s="36">
        <f t="shared" si="14"/>
        <v>4.6974653739612193E-3</v>
      </c>
      <c r="F95" s="71">
        <v>960842</v>
      </c>
      <c r="G95" s="36">
        <f t="shared" si="15"/>
        <v>2.6764192472788152E-2</v>
      </c>
      <c r="H95" s="36"/>
      <c r="I95" s="28">
        <f t="shared" si="11"/>
        <v>282528</v>
      </c>
      <c r="J95" s="27">
        <f t="shared" si="12"/>
        <v>41.65150652942441</v>
      </c>
      <c r="K95" s="71">
        <v>953449</v>
      </c>
      <c r="L95" s="36">
        <f t="shared" si="16"/>
        <v>2.5577040913623193E-2</v>
      </c>
      <c r="M95" s="36">
        <f t="shared" si="17"/>
        <v>5.6224141997877099E-3</v>
      </c>
      <c r="N95" s="71">
        <v>820062</v>
      </c>
      <c r="O95" s="36">
        <f t="shared" si="18"/>
        <v>2.3738047789945579E-2</v>
      </c>
      <c r="P95" s="36">
        <f t="shared" si="19"/>
        <v>4.5587618894083505E-3</v>
      </c>
      <c r="Q95" s="41"/>
    </row>
    <row r="96" spans="1:17">
      <c r="A96" s="32"/>
      <c r="B96" s="66" t="s">
        <v>39</v>
      </c>
      <c r="C96" s="67">
        <v>2642381</v>
      </c>
      <c r="D96" s="36">
        <f t="shared" si="13"/>
        <v>7.7176615741957236E-2</v>
      </c>
      <c r="E96" s="36">
        <f t="shared" si="14"/>
        <v>1.8299037396121882E-2</v>
      </c>
      <c r="F96" s="67">
        <v>2642381</v>
      </c>
      <c r="G96" s="36">
        <f t="shared" si="15"/>
        <v>7.3603353798479279E-2</v>
      </c>
      <c r="H96" s="36">
        <f t="shared" ref="H96:H104" si="21">F96/$F$135/1000000*100</f>
        <v>1.6529861436927213E-2</v>
      </c>
      <c r="I96" s="28">
        <f t="shared" ref="I96:I127" si="22">F96-C96</f>
        <v>0</v>
      </c>
      <c r="J96" s="27">
        <f t="shared" ref="J96:J127" si="23">F96/C96*100-100</f>
        <v>0</v>
      </c>
      <c r="K96" s="67">
        <v>2642381</v>
      </c>
      <c r="L96" s="36">
        <f t="shared" si="16"/>
        <v>7.0884008422454237E-2</v>
      </c>
      <c r="M96" s="36">
        <f t="shared" si="17"/>
        <v>1.5581914140818491E-2</v>
      </c>
      <c r="N96" s="67">
        <v>2642381</v>
      </c>
      <c r="O96" s="36">
        <f t="shared" si="18"/>
        <v>7.6488078288280886E-2</v>
      </c>
      <c r="P96" s="36">
        <f t="shared" si="19"/>
        <v>1.4689115945009922E-2</v>
      </c>
      <c r="Q96" s="41"/>
    </row>
    <row r="97" spans="1:17">
      <c r="A97" s="32"/>
      <c r="B97" s="50" t="s">
        <v>15</v>
      </c>
      <c r="C97" s="69">
        <v>2642381</v>
      </c>
      <c r="D97" s="36">
        <f t="shared" si="13"/>
        <v>7.7176615741957236E-2</v>
      </c>
      <c r="E97" s="36">
        <f t="shared" si="14"/>
        <v>1.8299037396121882E-2</v>
      </c>
      <c r="F97" s="69">
        <v>2642381</v>
      </c>
      <c r="G97" s="36">
        <f t="shared" si="15"/>
        <v>7.3603353798479279E-2</v>
      </c>
      <c r="H97" s="36">
        <f t="shared" si="21"/>
        <v>1.6529861436927213E-2</v>
      </c>
      <c r="I97" s="28">
        <f t="shared" si="22"/>
        <v>0</v>
      </c>
      <c r="J97" s="27">
        <f t="shared" si="23"/>
        <v>0</v>
      </c>
      <c r="K97" s="69">
        <v>2642381</v>
      </c>
      <c r="L97" s="36">
        <f t="shared" si="16"/>
        <v>7.0884008422454237E-2</v>
      </c>
      <c r="M97" s="36">
        <f t="shared" si="17"/>
        <v>1.5581914140818491E-2</v>
      </c>
      <c r="N97" s="69">
        <v>2642381</v>
      </c>
      <c r="O97" s="36">
        <f t="shared" si="18"/>
        <v>7.6488078288280886E-2</v>
      </c>
      <c r="P97" s="36">
        <f t="shared" si="19"/>
        <v>1.4689115945009922E-2</v>
      </c>
      <c r="Q97" s="41"/>
    </row>
    <row r="98" spans="1:17">
      <c r="A98" s="32"/>
      <c r="B98" s="82" t="s">
        <v>40</v>
      </c>
      <c r="C98" s="67">
        <v>292881</v>
      </c>
      <c r="D98" s="36">
        <f t="shared" si="13"/>
        <v>8.5542411919856294E-3</v>
      </c>
      <c r="E98" s="36">
        <f t="shared" si="14"/>
        <v>2.0282617728531855E-3</v>
      </c>
      <c r="F98" s="67">
        <v>357355</v>
      </c>
      <c r="G98" s="36">
        <f t="shared" si="15"/>
        <v>9.9541006753589133E-3</v>
      </c>
      <c r="H98" s="36">
        <f t="shared" si="21"/>
        <v>2.2354946670420069E-3</v>
      </c>
      <c r="I98" s="28">
        <f t="shared" si="22"/>
        <v>64474</v>
      </c>
      <c r="J98" s="27">
        <f t="shared" si="23"/>
        <v>22.013718882412988</v>
      </c>
      <c r="K98" s="67">
        <v>357355</v>
      </c>
      <c r="L98" s="36">
        <f t="shared" si="16"/>
        <v>9.5863370308090067E-3</v>
      </c>
      <c r="M98" s="36">
        <f t="shared" si="17"/>
        <v>2.1072944922750324E-3</v>
      </c>
      <c r="N98" s="67">
        <v>357355</v>
      </c>
      <c r="O98" s="36">
        <f t="shared" si="18"/>
        <v>1.0344230153300608E-2</v>
      </c>
      <c r="P98" s="36">
        <f t="shared" si="19"/>
        <v>1.9865526691756489E-3</v>
      </c>
      <c r="Q98" s="41"/>
    </row>
    <row r="99" spans="1:17">
      <c r="A99" s="32"/>
      <c r="B99" s="50" t="s">
        <v>15</v>
      </c>
      <c r="C99" s="69">
        <v>292881</v>
      </c>
      <c r="D99" s="36">
        <f t="shared" si="13"/>
        <v>8.5542411919856294E-3</v>
      </c>
      <c r="E99" s="36">
        <f t="shared" si="14"/>
        <v>2.0282617728531855E-3</v>
      </c>
      <c r="F99" s="69">
        <v>357355</v>
      </c>
      <c r="G99" s="36">
        <f t="shared" si="15"/>
        <v>9.9541006753589133E-3</v>
      </c>
      <c r="H99" s="36">
        <f t="shared" si="21"/>
        <v>2.2354946670420069E-3</v>
      </c>
      <c r="I99" s="28">
        <f t="shared" si="22"/>
        <v>64474</v>
      </c>
      <c r="J99" s="27">
        <f t="shared" si="23"/>
        <v>22.013718882412988</v>
      </c>
      <c r="K99" s="69">
        <v>357355</v>
      </c>
      <c r="L99" s="36">
        <f t="shared" si="16"/>
        <v>9.5863370308090067E-3</v>
      </c>
      <c r="M99" s="36">
        <f t="shared" si="17"/>
        <v>2.1072944922750324E-3</v>
      </c>
      <c r="N99" s="69">
        <v>357355</v>
      </c>
      <c r="O99" s="36">
        <f t="shared" si="18"/>
        <v>1.0344230153300608E-2</v>
      </c>
      <c r="P99" s="36">
        <f t="shared" si="19"/>
        <v>1.9865526691756489E-3</v>
      </c>
      <c r="Q99" s="41"/>
    </row>
    <row r="100" spans="1:17">
      <c r="A100" s="32"/>
      <c r="B100" s="74" t="s">
        <v>41</v>
      </c>
      <c r="C100" s="67">
        <v>2931358</v>
      </c>
      <c r="D100" s="36">
        <f t="shared" si="13"/>
        <v>8.5616831928519127E-2</v>
      </c>
      <c r="E100" s="36">
        <f t="shared" si="14"/>
        <v>2.0300263157894734E-2</v>
      </c>
      <c r="F100" s="67">
        <v>3186691</v>
      </c>
      <c r="G100" s="36">
        <f t="shared" si="15"/>
        <v>8.8765074044745901E-2</v>
      </c>
      <c r="H100" s="36">
        <f t="shared" si="21"/>
        <v>1.9934884739294986E-2</v>
      </c>
      <c r="I100" s="28">
        <f t="shared" si="22"/>
        <v>255333</v>
      </c>
      <c r="J100" s="27">
        <f t="shared" si="23"/>
        <v>8.7103997532883994</v>
      </c>
      <c r="K100" s="67">
        <v>3186691</v>
      </c>
      <c r="L100" s="36">
        <f t="shared" si="16"/>
        <v>8.5485564603953443E-2</v>
      </c>
      <c r="M100" s="36">
        <f t="shared" si="17"/>
        <v>1.8791667649486966E-2</v>
      </c>
      <c r="N100" s="67">
        <v>3186691</v>
      </c>
      <c r="O100" s="36">
        <f t="shared" si="18"/>
        <v>9.2244029414592407E-2</v>
      </c>
      <c r="P100" s="36">
        <f t="shared" si="19"/>
        <v>1.7714959947077887E-2</v>
      </c>
      <c r="Q100" s="41"/>
    </row>
    <row r="101" spans="1:17">
      <c r="A101" s="32"/>
      <c r="B101" s="50" t="s">
        <v>15</v>
      </c>
      <c r="C101" s="69">
        <v>2931358</v>
      </c>
      <c r="D101" s="36">
        <f t="shared" si="13"/>
        <v>8.5616831928519127E-2</v>
      </c>
      <c r="E101" s="36">
        <f t="shared" si="14"/>
        <v>2.0300263157894734E-2</v>
      </c>
      <c r="F101" s="69">
        <v>3186691</v>
      </c>
      <c r="G101" s="36">
        <f t="shared" si="15"/>
        <v>8.8765074044745901E-2</v>
      </c>
      <c r="H101" s="36">
        <f t="shared" si="21"/>
        <v>1.9934884739294986E-2</v>
      </c>
      <c r="I101" s="28">
        <f t="shared" si="22"/>
        <v>255333</v>
      </c>
      <c r="J101" s="27">
        <f t="shared" si="23"/>
        <v>8.7103997532883994</v>
      </c>
      <c r="K101" s="69">
        <v>3186691</v>
      </c>
      <c r="L101" s="36">
        <f t="shared" si="16"/>
        <v>8.5485564603953443E-2</v>
      </c>
      <c r="M101" s="36">
        <f t="shared" si="17"/>
        <v>1.8791667649486966E-2</v>
      </c>
      <c r="N101" s="69">
        <v>3186691</v>
      </c>
      <c r="O101" s="36">
        <f t="shared" si="18"/>
        <v>9.2244029414592407E-2</v>
      </c>
      <c r="P101" s="36">
        <f t="shared" si="19"/>
        <v>1.7714959947077887E-2</v>
      </c>
      <c r="Q101" s="41"/>
    </row>
    <row r="102" spans="1:17">
      <c r="A102" s="32"/>
      <c r="B102" s="83" t="s">
        <v>42</v>
      </c>
      <c r="C102" s="67">
        <v>457491514</v>
      </c>
      <c r="D102" s="36">
        <f t="shared" si="13"/>
        <v>13.362057470585903</v>
      </c>
      <c r="E102" s="36">
        <f t="shared" si="14"/>
        <v>3.1682237811634351</v>
      </c>
      <c r="F102" s="67">
        <v>471388054</v>
      </c>
      <c r="G102" s="36">
        <f t="shared" si="15"/>
        <v>13.130484103139803</v>
      </c>
      <c r="H102" s="36">
        <f t="shared" si="21"/>
        <v>2.9488477307559977</v>
      </c>
      <c r="I102" s="28">
        <f t="shared" si="22"/>
        <v>13896540</v>
      </c>
      <c r="J102" s="27">
        <f t="shared" si="23"/>
        <v>3.037551424396483</v>
      </c>
      <c r="K102" s="67">
        <v>474461753</v>
      </c>
      <c r="L102" s="36">
        <f t="shared" si="16"/>
        <v>12.727820437622128</v>
      </c>
      <c r="M102" s="36">
        <f t="shared" si="17"/>
        <v>2.797863857766246</v>
      </c>
      <c r="N102" s="67">
        <v>470381283</v>
      </c>
      <c r="O102" s="36">
        <f t="shared" si="18"/>
        <v>13.615962421560706</v>
      </c>
      <c r="P102" s="36">
        <f t="shared" si="19"/>
        <v>2.6148709078477044</v>
      </c>
      <c r="Q102" s="41"/>
    </row>
    <row r="103" spans="1:17">
      <c r="A103" s="32"/>
      <c r="B103" s="50" t="s">
        <v>15</v>
      </c>
      <c r="C103" s="69">
        <v>446121868</v>
      </c>
      <c r="D103" s="36">
        <f t="shared" si="13"/>
        <v>13.029981664536708</v>
      </c>
      <c r="E103" s="36">
        <f t="shared" si="14"/>
        <v>3.0894866204986151</v>
      </c>
      <c r="F103" s="69">
        <v>467774372</v>
      </c>
      <c r="G103" s="36">
        <f t="shared" si="15"/>
        <v>13.029825222092295</v>
      </c>
      <c r="H103" s="36">
        <f t="shared" si="21"/>
        <v>2.9262417315692346</v>
      </c>
      <c r="I103" s="28">
        <f t="shared" si="22"/>
        <v>21652504</v>
      </c>
      <c r="J103" s="27">
        <f t="shared" si="23"/>
        <v>4.8534953233899643</v>
      </c>
      <c r="K103" s="69">
        <v>474084810</v>
      </c>
      <c r="L103" s="36">
        <f t="shared" si="16"/>
        <v>12.71770863664158</v>
      </c>
      <c r="M103" s="36">
        <f t="shared" si="17"/>
        <v>2.7956410543696188</v>
      </c>
      <c r="N103" s="69">
        <v>470279011</v>
      </c>
      <c r="O103" s="36">
        <f t="shared" si="18"/>
        <v>13.613001989759729</v>
      </c>
      <c r="P103" s="36">
        <f t="shared" si="19"/>
        <v>2.6143023731564816</v>
      </c>
      <c r="Q103" s="41"/>
    </row>
    <row r="104" spans="1:17" s="26" customFormat="1">
      <c r="A104" s="31"/>
      <c r="B104" s="55" t="s">
        <v>16</v>
      </c>
      <c r="C104" s="71">
        <v>11369646</v>
      </c>
      <c r="D104" s="36">
        <f t="shared" si="13"/>
        <v>0.33207580604919623</v>
      </c>
      <c r="E104" s="36">
        <f t="shared" si="14"/>
        <v>7.8737160664819936E-2</v>
      </c>
      <c r="F104" s="71">
        <v>3613682</v>
      </c>
      <c r="G104" s="36">
        <f t="shared" si="15"/>
        <v>0.10065888104750836</v>
      </c>
      <c r="H104" s="36">
        <f t="shared" si="21"/>
        <v>2.2605999186763003E-2</v>
      </c>
      <c r="I104" s="28">
        <f t="shared" si="22"/>
        <v>-7755964</v>
      </c>
      <c r="J104" s="27">
        <f t="shared" si="23"/>
        <v>-68.216407089543509</v>
      </c>
      <c r="K104" s="71">
        <v>376943</v>
      </c>
      <c r="L104" s="36">
        <f t="shared" si="16"/>
        <v>1.0111800980549424E-2</v>
      </c>
      <c r="M104" s="36">
        <f t="shared" si="17"/>
        <v>2.2228033966269606E-3</v>
      </c>
      <c r="N104" s="71">
        <v>102272</v>
      </c>
      <c r="O104" s="36">
        <f t="shared" si="18"/>
        <v>2.9604318009776266E-3</v>
      </c>
      <c r="P104" s="36">
        <f t="shared" si="19"/>
        <v>5.6853469122282322E-4</v>
      </c>
      <c r="Q104" s="41"/>
    </row>
    <row r="105" spans="1:17" s="26" customFormat="1" ht="26.5">
      <c r="A105" s="31"/>
      <c r="B105" s="57" t="s">
        <v>7</v>
      </c>
      <c r="C105" s="84"/>
      <c r="D105" s="36">
        <f t="shared" si="13"/>
        <v>0</v>
      </c>
      <c r="E105" s="36">
        <f t="shared" si="14"/>
        <v>0</v>
      </c>
      <c r="F105" s="84">
        <v>126869</v>
      </c>
      <c r="G105" s="36">
        <f t="shared" si="15"/>
        <v>3.5339278828674845E-3</v>
      </c>
      <c r="H105" s="36"/>
      <c r="I105" s="28">
        <f t="shared" si="22"/>
        <v>126869</v>
      </c>
      <c r="J105" s="27"/>
      <c r="K105" s="84">
        <v>19723</v>
      </c>
      <c r="L105" s="36">
        <f t="shared" si="16"/>
        <v>5.2908543397642684E-4</v>
      </c>
      <c r="M105" s="36">
        <f t="shared" si="17"/>
        <v>1.1630498879584857E-4</v>
      </c>
      <c r="N105" s="84"/>
      <c r="O105" s="36">
        <f t="shared" si="18"/>
        <v>0</v>
      </c>
      <c r="P105" s="36">
        <f t="shared" si="19"/>
        <v>0</v>
      </c>
      <c r="Q105" s="41"/>
    </row>
    <row r="106" spans="1:17">
      <c r="A106" s="32"/>
      <c r="B106" s="75" t="s">
        <v>6</v>
      </c>
      <c r="C106" s="78"/>
      <c r="D106" s="36">
        <f t="shared" si="13"/>
        <v>0</v>
      </c>
      <c r="E106" s="36">
        <f t="shared" si="14"/>
        <v>0</v>
      </c>
      <c r="F106" s="78"/>
      <c r="G106" s="36">
        <f t="shared" si="15"/>
        <v>0</v>
      </c>
      <c r="H106" s="36">
        <f>F106/$F$135/1000000*100</f>
        <v>0</v>
      </c>
      <c r="I106" s="28">
        <f t="shared" si="22"/>
        <v>0</v>
      </c>
      <c r="J106" s="27"/>
      <c r="K106" s="78"/>
      <c r="L106" s="36">
        <f t="shared" si="16"/>
        <v>0</v>
      </c>
      <c r="M106" s="36">
        <f t="shared" si="17"/>
        <v>0</v>
      </c>
      <c r="N106" s="78"/>
      <c r="O106" s="36">
        <f t="shared" si="18"/>
        <v>0</v>
      </c>
      <c r="P106" s="36">
        <f t="shared" si="19"/>
        <v>0</v>
      </c>
      <c r="Q106" s="41"/>
    </row>
    <row r="107" spans="1:17">
      <c r="A107" s="32"/>
      <c r="B107" s="74" t="s">
        <v>43</v>
      </c>
      <c r="C107" s="67">
        <v>748148</v>
      </c>
      <c r="D107" s="36">
        <f t="shared" si="13"/>
        <v>2.1851326782214155E-2</v>
      </c>
      <c r="E107" s="36">
        <f t="shared" si="14"/>
        <v>5.1810803324099722E-3</v>
      </c>
      <c r="F107" s="67">
        <v>775808</v>
      </c>
      <c r="G107" s="36">
        <f t="shared" si="15"/>
        <v>2.1610082234049748E-2</v>
      </c>
      <c r="H107" s="36">
        <f>F107/$F$135/1000000*100</f>
        <v>4.8531982108786084E-3</v>
      </c>
      <c r="I107" s="28">
        <f t="shared" si="22"/>
        <v>27660</v>
      </c>
      <c r="J107" s="27">
        <f t="shared" si="23"/>
        <v>3.6971294449761274</v>
      </c>
      <c r="K107" s="67">
        <v>780348</v>
      </c>
      <c r="L107" s="36">
        <f t="shared" si="16"/>
        <v>2.0933466522975043E-2</v>
      </c>
      <c r="M107" s="36">
        <f t="shared" si="17"/>
        <v>4.6016511381059087E-3</v>
      </c>
      <c r="N107" s="67">
        <v>758348</v>
      </c>
      <c r="O107" s="36">
        <f t="shared" si="18"/>
        <v>2.1951634224497234E-2</v>
      </c>
      <c r="P107" s="36">
        <f t="shared" si="19"/>
        <v>4.2156909615480827E-3</v>
      </c>
      <c r="Q107" s="41"/>
    </row>
    <row r="108" spans="1:17">
      <c r="A108" s="32"/>
      <c r="B108" s="50" t="s">
        <v>15</v>
      </c>
      <c r="C108" s="69">
        <v>748148</v>
      </c>
      <c r="D108" s="36">
        <f t="shared" si="13"/>
        <v>2.1851326782214155E-2</v>
      </c>
      <c r="E108" s="36">
        <f t="shared" si="14"/>
        <v>5.1810803324099722E-3</v>
      </c>
      <c r="F108" s="69">
        <v>775808</v>
      </c>
      <c r="G108" s="36">
        <f t="shared" si="15"/>
        <v>2.1610082234049748E-2</v>
      </c>
      <c r="H108" s="36">
        <f>F108/$F$135/1000000*100</f>
        <v>4.8531982108786084E-3</v>
      </c>
      <c r="I108" s="28">
        <f t="shared" si="22"/>
        <v>27660</v>
      </c>
      <c r="J108" s="27">
        <f t="shared" si="23"/>
        <v>3.6971294449761274</v>
      </c>
      <c r="K108" s="69">
        <v>780348</v>
      </c>
      <c r="L108" s="36">
        <f t="shared" si="16"/>
        <v>2.0933466522975043E-2</v>
      </c>
      <c r="M108" s="36">
        <f t="shared" si="17"/>
        <v>4.6016511381059087E-3</v>
      </c>
      <c r="N108" s="69">
        <v>758348</v>
      </c>
      <c r="O108" s="36">
        <f t="shared" si="18"/>
        <v>2.1951634224497234E-2</v>
      </c>
      <c r="P108" s="36">
        <f t="shared" si="19"/>
        <v>4.2156909615480827E-3</v>
      </c>
      <c r="Q108" s="41"/>
    </row>
    <row r="109" spans="1:17">
      <c r="A109" s="32"/>
      <c r="B109" s="73" t="s">
        <v>44</v>
      </c>
      <c r="C109" s="67">
        <v>14334134</v>
      </c>
      <c r="D109" s="36">
        <f t="shared" si="13"/>
        <v>0.41866027333368072</v>
      </c>
      <c r="E109" s="36">
        <f t="shared" si="14"/>
        <v>9.9266855955678662E-2</v>
      </c>
      <c r="F109" s="67">
        <v>14517394</v>
      </c>
      <c r="G109" s="36">
        <f t="shared" si="15"/>
        <v>0.40438108161310587</v>
      </c>
      <c r="H109" s="36"/>
      <c r="I109" s="28">
        <f t="shared" si="22"/>
        <v>183260</v>
      </c>
      <c r="J109" s="27">
        <f t="shared" si="23"/>
        <v>1.2784867226719001</v>
      </c>
      <c r="K109" s="67">
        <v>14517394</v>
      </c>
      <c r="L109" s="36">
        <f t="shared" si="16"/>
        <v>0.38944084088104119</v>
      </c>
      <c r="M109" s="36">
        <f t="shared" si="17"/>
        <v>8.5607937256751976E-2</v>
      </c>
      <c r="N109" s="67">
        <v>14517394</v>
      </c>
      <c r="O109" s="36">
        <f t="shared" si="18"/>
        <v>0.42022992475870025</v>
      </c>
      <c r="P109" s="36">
        <f t="shared" si="19"/>
        <v>8.0702852346195106E-2</v>
      </c>
      <c r="Q109" s="41"/>
    </row>
    <row r="110" spans="1:17">
      <c r="A110" s="32"/>
      <c r="B110" s="50" t="s">
        <v>15</v>
      </c>
      <c r="C110" s="69">
        <v>14334134</v>
      </c>
      <c r="D110" s="36">
        <f t="shared" si="13"/>
        <v>0.41866027333368072</v>
      </c>
      <c r="E110" s="36">
        <f t="shared" si="14"/>
        <v>9.9266855955678662E-2</v>
      </c>
      <c r="F110" s="69">
        <v>14517394</v>
      </c>
      <c r="G110" s="36">
        <f t="shared" si="15"/>
        <v>0.40438108161310587</v>
      </c>
      <c r="H110" s="36">
        <f>F110/$F$135/1000000*100</f>
        <v>9.0816014513152549E-2</v>
      </c>
      <c r="I110" s="28">
        <f t="shared" si="22"/>
        <v>183260</v>
      </c>
      <c r="J110" s="27">
        <f t="shared" si="23"/>
        <v>1.2784867226719001</v>
      </c>
      <c r="K110" s="69">
        <v>14517394</v>
      </c>
      <c r="L110" s="36">
        <f t="shared" si="16"/>
        <v>0.38944084088104119</v>
      </c>
      <c r="M110" s="36">
        <f t="shared" si="17"/>
        <v>8.5607937256751976E-2</v>
      </c>
      <c r="N110" s="69">
        <v>14517394</v>
      </c>
      <c r="O110" s="36">
        <f t="shared" si="18"/>
        <v>0.42022992475870025</v>
      </c>
      <c r="P110" s="36">
        <f t="shared" si="19"/>
        <v>8.0702852346195106E-2</v>
      </c>
      <c r="Q110" s="41"/>
    </row>
    <row r="111" spans="1:17">
      <c r="A111" s="32"/>
      <c r="B111" s="73" t="s">
        <v>45</v>
      </c>
      <c r="C111" s="67">
        <v>261076</v>
      </c>
      <c r="D111" s="36">
        <f t="shared" si="13"/>
        <v>7.6253054088139555E-3</v>
      </c>
      <c r="E111" s="36">
        <f t="shared" si="14"/>
        <v>1.8080055401662051E-3</v>
      </c>
      <c r="F111" s="67">
        <v>530470</v>
      </c>
      <c r="G111" s="36">
        <f t="shared" si="15"/>
        <v>1.4776207931210261E-2</v>
      </c>
      <c r="H111" s="36">
        <f>F111/$F$135/1000000*100</f>
        <v>3.3184448406368269E-3</v>
      </c>
      <c r="I111" s="28">
        <f t="shared" si="22"/>
        <v>269394</v>
      </c>
      <c r="J111" s="27">
        <f t="shared" si="23"/>
        <v>103.18604544270636</v>
      </c>
      <c r="K111" s="67">
        <v>4241923</v>
      </c>
      <c r="L111" s="36">
        <f t="shared" si="16"/>
        <v>0.11379301685086379</v>
      </c>
      <c r="M111" s="36">
        <f t="shared" si="17"/>
        <v>2.5014288241537917E-2</v>
      </c>
      <c r="N111" s="67">
        <v>276409</v>
      </c>
      <c r="O111" s="36">
        <f t="shared" si="18"/>
        <v>8.001114612762289E-3</v>
      </c>
      <c r="P111" s="36">
        <f t="shared" si="19"/>
        <v>1.5365701801686616E-3</v>
      </c>
      <c r="Q111" s="41"/>
    </row>
    <row r="112" spans="1:17">
      <c r="A112" s="32"/>
      <c r="B112" s="50" t="s">
        <v>15</v>
      </c>
      <c r="C112" s="69">
        <v>261076</v>
      </c>
      <c r="D112" s="36">
        <f t="shared" si="13"/>
        <v>7.6253054088139555E-3</v>
      </c>
      <c r="E112" s="36">
        <f t="shared" si="14"/>
        <v>1.8080055401662051E-3</v>
      </c>
      <c r="F112" s="69">
        <v>530470</v>
      </c>
      <c r="G112" s="36">
        <f t="shared" si="15"/>
        <v>1.4776207931210261E-2</v>
      </c>
      <c r="H112" s="36">
        <f>F112/$F$135/1000000*100</f>
        <v>3.3184448406368269E-3</v>
      </c>
      <c r="I112" s="28">
        <f t="shared" si="22"/>
        <v>269394</v>
      </c>
      <c r="J112" s="27">
        <f t="shared" si="23"/>
        <v>103.18604544270636</v>
      </c>
      <c r="K112" s="69">
        <v>4241923</v>
      </c>
      <c r="L112" s="36">
        <f t="shared" si="16"/>
        <v>0.11379301685086379</v>
      </c>
      <c r="M112" s="36">
        <f t="shared" si="17"/>
        <v>2.5014288241537917E-2</v>
      </c>
      <c r="N112" s="69">
        <v>276409</v>
      </c>
      <c r="O112" s="36">
        <f t="shared" si="18"/>
        <v>8.001114612762289E-3</v>
      </c>
      <c r="P112" s="36">
        <f t="shared" si="19"/>
        <v>1.5365701801686616E-3</v>
      </c>
      <c r="Q112" s="41"/>
    </row>
    <row r="113" spans="1:17">
      <c r="A113" s="32"/>
      <c r="B113" s="74" t="s">
        <v>46</v>
      </c>
      <c r="C113" s="67">
        <v>71265</v>
      </c>
      <c r="D113" s="36">
        <f t="shared" si="13"/>
        <v>2.0814528718040974E-3</v>
      </c>
      <c r="E113" s="36">
        <f t="shared" si="14"/>
        <v>4.9352493074792238E-4</v>
      </c>
      <c r="F113" s="67">
        <v>71265</v>
      </c>
      <c r="G113" s="36">
        <f t="shared" si="15"/>
        <v>1.9850820182436314E-3</v>
      </c>
      <c r="H113" s="36">
        <f>F113/$F$135/1000000*100</f>
        <v>4.4581026555315758E-4</v>
      </c>
      <c r="I113" s="28">
        <f t="shared" si="22"/>
        <v>0</v>
      </c>
      <c r="J113" s="27">
        <f t="shared" si="23"/>
        <v>0</v>
      </c>
      <c r="K113" s="67">
        <v>71265</v>
      </c>
      <c r="L113" s="36">
        <f t="shared" si="16"/>
        <v>1.911741289475742E-3</v>
      </c>
      <c r="M113" s="36">
        <f t="shared" si="17"/>
        <v>4.2024413256280222E-4</v>
      </c>
      <c r="N113" s="67">
        <v>71265</v>
      </c>
      <c r="O113" s="36">
        <f t="shared" si="18"/>
        <v>2.0628830207355931E-3</v>
      </c>
      <c r="P113" s="36">
        <f t="shared" si="19"/>
        <v>3.9616537048258073E-4</v>
      </c>
      <c r="Q113" s="41"/>
    </row>
    <row r="114" spans="1:17">
      <c r="A114" s="32"/>
      <c r="B114" s="50" t="s">
        <v>15</v>
      </c>
      <c r="C114" s="69">
        <v>71265</v>
      </c>
      <c r="D114" s="36">
        <f t="shared" si="13"/>
        <v>2.0814528718040974E-3</v>
      </c>
      <c r="E114" s="36">
        <f t="shared" si="14"/>
        <v>4.9352493074792238E-4</v>
      </c>
      <c r="F114" s="69">
        <v>71265</v>
      </c>
      <c r="G114" s="36">
        <f t="shared" si="15"/>
        <v>1.9850820182436314E-3</v>
      </c>
      <c r="H114" s="36"/>
      <c r="I114" s="28">
        <f t="shared" si="22"/>
        <v>0</v>
      </c>
      <c r="J114" s="27">
        <f t="shared" si="23"/>
        <v>0</v>
      </c>
      <c r="K114" s="69">
        <v>71265</v>
      </c>
      <c r="L114" s="36">
        <f t="shared" si="16"/>
        <v>1.911741289475742E-3</v>
      </c>
      <c r="M114" s="36">
        <f t="shared" si="17"/>
        <v>4.2024413256280222E-4</v>
      </c>
      <c r="N114" s="69">
        <v>71265</v>
      </c>
      <c r="O114" s="36">
        <f t="shared" si="18"/>
        <v>2.0628830207355931E-3</v>
      </c>
      <c r="P114" s="36">
        <f t="shared" si="19"/>
        <v>3.9616537048258073E-4</v>
      </c>
      <c r="Q114" s="41"/>
    </row>
    <row r="115" spans="1:17">
      <c r="A115" s="32"/>
      <c r="B115" s="74" t="s">
        <v>47</v>
      </c>
      <c r="C115" s="67">
        <v>11445616</v>
      </c>
      <c r="D115" s="36">
        <f t="shared" si="13"/>
        <v>0.33429467891344877</v>
      </c>
      <c r="E115" s="36">
        <f t="shared" si="14"/>
        <v>7.926326869806094E-2</v>
      </c>
      <c r="F115" s="67">
        <v>12975815</v>
      </c>
      <c r="G115" s="36">
        <f t="shared" si="15"/>
        <v>0.3614404971382304</v>
      </c>
      <c r="H115" s="36">
        <f t="shared" ref="H115:H127" si="24">F115/$F$135/1000000*100</f>
        <v>8.1172406243157871E-2</v>
      </c>
      <c r="I115" s="28">
        <f t="shared" si="22"/>
        <v>1530199</v>
      </c>
      <c r="J115" s="27">
        <f t="shared" si="23"/>
        <v>13.369302272590659</v>
      </c>
      <c r="K115" s="67">
        <v>13647727</v>
      </c>
      <c r="L115" s="36">
        <f t="shared" si="16"/>
        <v>0.36611131991009471</v>
      </c>
      <c r="M115" s="36">
        <f t="shared" si="17"/>
        <v>8.0479578959782999E-2</v>
      </c>
      <c r="N115" s="67">
        <v>12739824</v>
      </c>
      <c r="O115" s="36">
        <f t="shared" si="18"/>
        <v>0.36877522790654327</v>
      </c>
      <c r="P115" s="36">
        <f t="shared" si="19"/>
        <v>7.0821260013230525E-2</v>
      </c>
      <c r="Q115" s="41"/>
    </row>
    <row r="116" spans="1:17">
      <c r="A116" s="32"/>
      <c r="B116" s="50" t="s">
        <v>15</v>
      </c>
      <c r="C116" s="69">
        <v>11445616</v>
      </c>
      <c r="D116" s="36">
        <f t="shared" si="13"/>
        <v>0.33429467891344877</v>
      </c>
      <c r="E116" s="36">
        <f t="shared" si="14"/>
        <v>7.926326869806094E-2</v>
      </c>
      <c r="F116" s="69">
        <v>12975815</v>
      </c>
      <c r="G116" s="36">
        <f t="shared" si="15"/>
        <v>0.3614404971382304</v>
      </c>
      <c r="H116" s="36">
        <f t="shared" si="24"/>
        <v>8.1172406243157871E-2</v>
      </c>
      <c r="I116" s="28">
        <f t="shared" si="22"/>
        <v>1530199</v>
      </c>
      <c r="J116" s="27">
        <f t="shared" si="23"/>
        <v>13.369302272590659</v>
      </c>
      <c r="K116" s="69">
        <v>13647727</v>
      </c>
      <c r="L116" s="36">
        <f t="shared" si="16"/>
        <v>0.36611131991009471</v>
      </c>
      <c r="M116" s="36">
        <f t="shared" si="17"/>
        <v>8.0479578959782999E-2</v>
      </c>
      <c r="N116" s="69">
        <v>12739824</v>
      </c>
      <c r="O116" s="36">
        <f t="shared" si="18"/>
        <v>0.36877522790654327</v>
      </c>
      <c r="P116" s="36">
        <f t="shared" si="19"/>
        <v>7.0821260013230525E-2</v>
      </c>
      <c r="Q116" s="41"/>
    </row>
    <row r="117" spans="1:17">
      <c r="A117" s="32"/>
      <c r="B117" s="74" t="s">
        <v>48</v>
      </c>
      <c r="C117" s="67">
        <v>210694805</v>
      </c>
      <c r="D117" s="36">
        <f t="shared" si="13"/>
        <v>6.1538105232786684</v>
      </c>
      <c r="E117" s="36">
        <f t="shared" si="14"/>
        <v>1.4591052977839336</v>
      </c>
      <c r="F117" s="67">
        <v>215869700</v>
      </c>
      <c r="G117" s="36">
        <f t="shared" si="15"/>
        <v>6.0130366905724726</v>
      </c>
      <c r="H117" s="36">
        <f t="shared" si="24"/>
        <v>1.3504094335491541</v>
      </c>
      <c r="I117" s="28">
        <f t="shared" si="22"/>
        <v>5174895</v>
      </c>
      <c r="J117" s="27">
        <f t="shared" si="23"/>
        <v>2.4561094422807344</v>
      </c>
      <c r="K117" s="67">
        <v>222429700</v>
      </c>
      <c r="L117" s="36">
        <f t="shared" si="16"/>
        <v>5.9668566827433169</v>
      </c>
      <c r="M117" s="36">
        <f t="shared" si="17"/>
        <v>1.3116505484137282</v>
      </c>
      <c r="N117" s="67">
        <v>222429700</v>
      </c>
      <c r="O117" s="36">
        <f t="shared" si="18"/>
        <v>6.4385947019899206</v>
      </c>
      <c r="P117" s="36">
        <f t="shared" si="19"/>
        <v>1.2364968007693717</v>
      </c>
      <c r="Q117" s="41"/>
    </row>
    <row r="118" spans="1:17">
      <c r="A118" s="32"/>
      <c r="B118" s="50" t="s">
        <v>15</v>
      </c>
      <c r="C118" s="69">
        <v>210694805</v>
      </c>
      <c r="D118" s="36">
        <f t="shared" si="13"/>
        <v>6.1538105232786684</v>
      </c>
      <c r="E118" s="36">
        <f t="shared" si="14"/>
        <v>1.4591052977839336</v>
      </c>
      <c r="F118" s="69">
        <v>215869700</v>
      </c>
      <c r="G118" s="36">
        <f t="shared" si="15"/>
        <v>6.0130366905724726</v>
      </c>
      <c r="H118" s="36">
        <f t="shared" si="24"/>
        <v>1.3504094335491541</v>
      </c>
      <c r="I118" s="28">
        <f t="shared" si="22"/>
        <v>5174895</v>
      </c>
      <c r="J118" s="27">
        <f t="shared" si="23"/>
        <v>2.4561094422807344</v>
      </c>
      <c r="K118" s="69">
        <v>222429700</v>
      </c>
      <c r="L118" s="36">
        <f t="shared" si="16"/>
        <v>5.9668566827433169</v>
      </c>
      <c r="M118" s="36">
        <f t="shared" si="17"/>
        <v>1.3116505484137282</v>
      </c>
      <c r="N118" s="69">
        <v>222429700</v>
      </c>
      <c r="O118" s="36">
        <f t="shared" si="18"/>
        <v>6.4385947019899206</v>
      </c>
      <c r="P118" s="36">
        <f t="shared" si="19"/>
        <v>1.2364968007693717</v>
      </c>
      <c r="Q118" s="41"/>
    </row>
    <row r="119" spans="1:17">
      <c r="A119" s="30"/>
      <c r="B119" s="74" t="s">
        <v>49</v>
      </c>
      <c r="C119" s="67">
        <v>15491371</v>
      </c>
      <c r="D119" s="36">
        <f t="shared" si="13"/>
        <v>0.45245995448162091</v>
      </c>
      <c r="E119" s="36">
        <f t="shared" si="14"/>
        <v>0.10728096260387811</v>
      </c>
      <c r="F119" s="67">
        <v>15491371</v>
      </c>
      <c r="G119" s="36">
        <f t="shared" si="15"/>
        <v>0.43151114867102874</v>
      </c>
      <c r="H119" s="36">
        <f t="shared" si="24"/>
        <v>9.6908892433768101E-2</v>
      </c>
      <c r="I119" s="28">
        <f t="shared" si="22"/>
        <v>0</v>
      </c>
      <c r="J119" s="27">
        <f t="shared" si="23"/>
        <v>0</v>
      </c>
      <c r="K119" s="67">
        <v>9777097</v>
      </c>
      <c r="L119" s="36">
        <f t="shared" si="16"/>
        <v>0.26227853821805108</v>
      </c>
      <c r="M119" s="36">
        <f t="shared" si="17"/>
        <v>5.7654776506663521E-2</v>
      </c>
      <c r="N119" s="67">
        <v>9777097</v>
      </c>
      <c r="O119" s="36">
        <f t="shared" si="18"/>
        <v>0.28301420603921845</v>
      </c>
      <c r="P119" s="36">
        <f t="shared" si="19"/>
        <v>5.4351326110280346E-2</v>
      </c>
      <c r="Q119" s="41"/>
    </row>
    <row r="120" spans="1:17" s="26" customFormat="1">
      <c r="A120" s="30"/>
      <c r="B120" s="50" t="s">
        <v>15</v>
      </c>
      <c r="C120" s="69">
        <v>15491371</v>
      </c>
      <c r="D120" s="36">
        <f t="shared" si="13"/>
        <v>0.45245995448162091</v>
      </c>
      <c r="E120" s="36">
        <f t="shared" si="14"/>
        <v>0.10728096260387811</v>
      </c>
      <c r="F120" s="69">
        <v>15491371</v>
      </c>
      <c r="G120" s="36">
        <f t="shared" si="15"/>
        <v>0.43151114867102874</v>
      </c>
      <c r="H120" s="36">
        <f t="shared" si="24"/>
        <v>9.6908892433768101E-2</v>
      </c>
      <c r="I120" s="28">
        <f t="shared" si="22"/>
        <v>0</v>
      </c>
      <c r="J120" s="27">
        <f t="shared" si="23"/>
        <v>0</v>
      </c>
      <c r="K120" s="69">
        <v>9777097</v>
      </c>
      <c r="L120" s="36">
        <f t="shared" si="16"/>
        <v>0.26227853821805108</v>
      </c>
      <c r="M120" s="36">
        <f t="shared" si="17"/>
        <v>5.7654776506663521E-2</v>
      </c>
      <c r="N120" s="69">
        <v>9777097</v>
      </c>
      <c r="O120" s="36">
        <f t="shared" si="18"/>
        <v>0.28301420603921845</v>
      </c>
      <c r="P120" s="36">
        <f t="shared" si="19"/>
        <v>5.4351326110280346E-2</v>
      </c>
      <c r="Q120" s="41"/>
    </row>
    <row r="121" spans="1:17" ht="26.5">
      <c r="A121" s="30"/>
      <c r="B121" s="74" t="s">
        <v>50</v>
      </c>
      <c r="C121" s="67">
        <v>106523451</v>
      </c>
      <c r="D121" s="36">
        <f t="shared" si="13"/>
        <v>3.1112543744956578</v>
      </c>
      <c r="E121" s="36">
        <f t="shared" si="14"/>
        <v>0.73769702908587265</v>
      </c>
      <c r="F121" s="67">
        <v>74292455</v>
      </c>
      <c r="G121" s="36">
        <f t="shared" si="15"/>
        <v>2.0694115836900888</v>
      </c>
      <c r="H121" s="36">
        <f t="shared" si="24"/>
        <v>0.46474902255168749</v>
      </c>
      <c r="I121" s="28">
        <f t="shared" si="22"/>
        <v>-32230996</v>
      </c>
      <c r="J121" s="27">
        <f t="shared" si="23"/>
        <v>-30.257183462822653</v>
      </c>
      <c r="K121" s="67">
        <v>642906567</v>
      </c>
      <c r="L121" s="36">
        <f t="shared" si="16"/>
        <v>17.246488871241176</v>
      </c>
      <c r="M121" s="36">
        <f t="shared" si="17"/>
        <v>3.791169754688053</v>
      </c>
      <c r="N121" s="67">
        <v>734014986</v>
      </c>
      <c r="O121" s="36">
        <f t="shared" si="18"/>
        <v>21.24727498189678</v>
      </c>
      <c r="P121" s="36">
        <f t="shared" si="19"/>
        <v>4.0804226319856358</v>
      </c>
      <c r="Q121" s="41"/>
    </row>
    <row r="122" spans="1:17">
      <c r="A122" s="30"/>
      <c r="B122" s="50" t="s">
        <v>15</v>
      </c>
      <c r="C122" s="69">
        <v>17683386</v>
      </c>
      <c r="D122" s="36">
        <f t="shared" si="13"/>
        <v>0.51648262924184907</v>
      </c>
      <c r="E122" s="36">
        <f t="shared" si="14"/>
        <v>0.1224611218836565</v>
      </c>
      <c r="F122" s="69">
        <v>23785389</v>
      </c>
      <c r="G122" s="36">
        <f t="shared" si="15"/>
        <v>0.66254048973310697</v>
      </c>
      <c r="H122" s="36">
        <f t="shared" si="24"/>
        <v>0.14879352538237778</v>
      </c>
      <c r="I122" s="28">
        <f t="shared" si="22"/>
        <v>6102003</v>
      </c>
      <c r="J122" s="27">
        <f t="shared" si="23"/>
        <v>34.506982995225002</v>
      </c>
      <c r="K122" s="69">
        <v>47031271</v>
      </c>
      <c r="L122" s="36">
        <f t="shared" si="16"/>
        <v>1.2616519001925639</v>
      </c>
      <c r="M122" s="36">
        <f t="shared" si="17"/>
        <v>0.27733972756221253</v>
      </c>
      <c r="N122" s="69">
        <v>55010757</v>
      </c>
      <c r="O122" s="36">
        <f t="shared" si="18"/>
        <v>1.5923771356642344</v>
      </c>
      <c r="P122" s="36">
        <f t="shared" si="19"/>
        <v>0.30580729569118392</v>
      </c>
      <c r="Q122" s="41"/>
    </row>
    <row r="123" spans="1:17">
      <c r="A123" s="30"/>
      <c r="B123" s="50" t="s">
        <v>51</v>
      </c>
      <c r="C123" s="69">
        <v>1500000</v>
      </c>
      <c r="D123" s="36">
        <f t="shared" si="13"/>
        <v>4.3810837124902073E-2</v>
      </c>
      <c r="E123" s="36">
        <f t="shared" si="14"/>
        <v>1.038781163434903E-2</v>
      </c>
      <c r="F123" s="69"/>
      <c r="G123" s="36">
        <f t="shared" si="15"/>
        <v>0</v>
      </c>
      <c r="H123" s="36">
        <f t="shared" si="24"/>
        <v>0</v>
      </c>
      <c r="I123" s="28">
        <f t="shared" si="22"/>
        <v>-1500000</v>
      </c>
      <c r="J123" s="27">
        <f t="shared" si="23"/>
        <v>-100</v>
      </c>
      <c r="K123" s="69"/>
      <c r="L123" s="36">
        <f t="shared" si="16"/>
        <v>0</v>
      </c>
      <c r="M123" s="36">
        <f t="shared" si="17"/>
        <v>0</v>
      </c>
      <c r="N123" s="69"/>
      <c r="O123" s="36">
        <f t="shared" si="18"/>
        <v>0</v>
      </c>
      <c r="P123" s="36">
        <f t="shared" si="19"/>
        <v>0</v>
      </c>
      <c r="Q123" s="41"/>
    </row>
    <row r="124" spans="1:17">
      <c r="A124" s="30"/>
      <c r="B124" s="50" t="s">
        <v>52</v>
      </c>
      <c r="C124" s="69">
        <v>16183386</v>
      </c>
      <c r="D124" s="36">
        <f t="shared" si="13"/>
        <v>0.47267179211694699</v>
      </c>
      <c r="E124" s="36">
        <f t="shared" si="14"/>
        <v>0.11207331024930746</v>
      </c>
      <c r="F124" s="69"/>
      <c r="G124" s="36">
        <f t="shared" si="15"/>
        <v>0</v>
      </c>
      <c r="H124" s="36">
        <f t="shared" si="24"/>
        <v>0</v>
      </c>
      <c r="I124" s="28">
        <f t="shared" si="22"/>
        <v>-16183386</v>
      </c>
      <c r="J124" s="27">
        <f t="shared" si="23"/>
        <v>-100</v>
      </c>
      <c r="K124" s="69"/>
      <c r="L124" s="36">
        <f t="shared" si="16"/>
        <v>0</v>
      </c>
      <c r="M124" s="36">
        <f t="shared" si="17"/>
        <v>0</v>
      </c>
      <c r="N124" s="69"/>
      <c r="O124" s="36">
        <f t="shared" si="18"/>
        <v>0</v>
      </c>
      <c r="P124" s="36">
        <f t="shared" si="19"/>
        <v>0</v>
      </c>
      <c r="Q124" s="41"/>
    </row>
    <row r="125" spans="1:17" ht="27">
      <c r="A125" s="30"/>
      <c r="B125" s="50" t="s">
        <v>53</v>
      </c>
      <c r="C125" s="69">
        <v>0</v>
      </c>
      <c r="D125" s="36">
        <f t="shared" si="13"/>
        <v>0</v>
      </c>
      <c r="E125" s="36">
        <f t="shared" si="14"/>
        <v>0</v>
      </c>
      <c r="F125" s="69"/>
      <c r="G125" s="36">
        <f t="shared" si="15"/>
        <v>0</v>
      </c>
      <c r="H125" s="36">
        <f t="shared" si="24"/>
        <v>0</v>
      </c>
      <c r="I125" s="28">
        <f t="shared" si="22"/>
        <v>0</v>
      </c>
      <c r="J125" s="27"/>
      <c r="K125" s="69"/>
      <c r="L125" s="36">
        <f t="shared" si="16"/>
        <v>0</v>
      </c>
      <c r="M125" s="36">
        <f t="shared" si="17"/>
        <v>0</v>
      </c>
      <c r="N125" s="69"/>
      <c r="O125" s="36">
        <f t="shared" si="18"/>
        <v>0</v>
      </c>
      <c r="P125" s="36">
        <f t="shared" si="19"/>
        <v>0</v>
      </c>
      <c r="Q125" s="41"/>
    </row>
    <row r="126" spans="1:17">
      <c r="A126" s="30"/>
      <c r="B126" s="50" t="s">
        <v>54</v>
      </c>
      <c r="C126" s="69"/>
      <c r="D126" s="36">
        <f t="shared" si="13"/>
        <v>0</v>
      </c>
      <c r="E126" s="36">
        <f t="shared" si="14"/>
        <v>0</v>
      </c>
      <c r="F126" s="69"/>
      <c r="G126" s="36">
        <f t="shared" si="15"/>
        <v>0</v>
      </c>
      <c r="H126" s="36">
        <f t="shared" si="24"/>
        <v>0</v>
      </c>
      <c r="I126" s="28">
        <f t="shared" si="22"/>
        <v>0</v>
      </c>
      <c r="J126" s="27"/>
      <c r="K126" s="69"/>
      <c r="L126" s="36">
        <f t="shared" si="16"/>
        <v>0</v>
      </c>
      <c r="M126" s="36">
        <f t="shared" si="17"/>
        <v>0</v>
      </c>
      <c r="N126" s="69"/>
      <c r="O126" s="36">
        <f t="shared" si="18"/>
        <v>0</v>
      </c>
      <c r="P126" s="36">
        <f t="shared" si="19"/>
        <v>0</v>
      </c>
      <c r="Q126" s="41"/>
    </row>
    <row r="127" spans="1:17">
      <c r="A127" s="30"/>
      <c r="B127" s="55" t="s">
        <v>16</v>
      </c>
      <c r="C127" s="71">
        <v>88840065</v>
      </c>
      <c r="D127" s="36">
        <f t="shared" si="13"/>
        <v>2.594771745253809</v>
      </c>
      <c r="E127" s="36">
        <f t="shared" si="14"/>
        <v>0.6152359072022161</v>
      </c>
      <c r="F127" s="71">
        <v>50507066</v>
      </c>
      <c r="G127" s="36">
        <f t="shared" si="15"/>
        <v>1.4068710939569817</v>
      </c>
      <c r="H127" s="36">
        <f t="shared" si="24"/>
        <v>0.31595549716930971</v>
      </c>
      <c r="I127" s="28">
        <f t="shared" si="22"/>
        <v>-38332999</v>
      </c>
      <c r="J127" s="27">
        <f t="shared" si="23"/>
        <v>-43.148323900933661</v>
      </c>
      <c r="K127" s="71">
        <v>595875296</v>
      </c>
      <c r="L127" s="36">
        <f t="shared" si="16"/>
        <v>15.984836971048614</v>
      </c>
      <c r="M127" s="36">
        <f t="shared" si="17"/>
        <v>3.5138300271258407</v>
      </c>
      <c r="N127" s="71">
        <v>679004229</v>
      </c>
      <c r="O127" s="36">
        <f t="shared" si="18"/>
        <v>19.654897846232544</v>
      </c>
      <c r="P127" s="36">
        <f t="shared" si="19"/>
        <v>3.7746153362944512</v>
      </c>
      <c r="Q127" s="41"/>
    </row>
    <row r="128" spans="1:17">
      <c r="A128" s="25"/>
      <c r="B128" s="25"/>
      <c r="C128" s="25"/>
      <c r="D128" s="25"/>
      <c r="E128" s="25"/>
      <c r="F128" s="45"/>
      <c r="G128" s="25"/>
      <c r="H128" s="25"/>
      <c r="I128" s="21"/>
      <c r="J128" s="13"/>
      <c r="K128" s="45"/>
      <c r="L128" s="25"/>
      <c r="M128" s="25"/>
      <c r="N128" s="45"/>
      <c r="O128" s="25"/>
      <c r="P128" s="25"/>
      <c r="Q128" s="13"/>
    </row>
    <row r="129" spans="1:17">
      <c r="A129" s="391" t="s">
        <v>9</v>
      </c>
      <c r="B129" s="391"/>
      <c r="C129" s="391"/>
      <c r="D129" s="391"/>
      <c r="E129" s="391"/>
      <c r="F129" s="391"/>
      <c r="G129" s="391"/>
      <c r="H129" s="391"/>
      <c r="I129" s="391"/>
      <c r="J129" s="391"/>
      <c r="K129" s="97"/>
      <c r="L129" s="97"/>
      <c r="M129" s="97"/>
      <c r="N129" s="97"/>
      <c r="O129" s="97"/>
      <c r="P129" s="97"/>
      <c r="Q129" s="97"/>
    </row>
    <row r="130" spans="1:17">
      <c r="B130" s="24"/>
      <c r="C130" s="47"/>
      <c r="D130" s="47"/>
      <c r="E130" s="47"/>
      <c r="F130" s="47"/>
      <c r="G130" s="47"/>
      <c r="H130" s="47"/>
      <c r="I130" s="21"/>
      <c r="J130" s="13"/>
      <c r="K130" s="47"/>
      <c r="L130" s="47"/>
      <c r="M130" s="47"/>
      <c r="N130" s="47"/>
      <c r="O130" s="47"/>
      <c r="P130" s="47"/>
      <c r="Q130" s="13"/>
    </row>
    <row r="131" spans="1:17" ht="69" customHeight="1">
      <c r="A131" s="23"/>
      <c r="B131" s="22" t="s">
        <v>5</v>
      </c>
      <c r="C131" s="5" t="s">
        <v>10</v>
      </c>
      <c r="D131" s="5" t="s">
        <v>0</v>
      </c>
      <c r="E131" s="5" t="s">
        <v>1</v>
      </c>
      <c r="F131" s="5" t="s">
        <v>11</v>
      </c>
      <c r="G131" s="5" t="s">
        <v>0</v>
      </c>
      <c r="H131" s="5" t="s">
        <v>1</v>
      </c>
      <c r="I131" s="5" t="s">
        <v>12</v>
      </c>
      <c r="J131" s="5" t="s">
        <v>13</v>
      </c>
      <c r="K131" s="5"/>
      <c r="L131" s="5" t="s">
        <v>0</v>
      </c>
      <c r="M131" s="5" t="s">
        <v>1</v>
      </c>
      <c r="N131" s="5"/>
      <c r="O131" s="5" t="s">
        <v>0</v>
      </c>
      <c r="P131" s="5" t="s">
        <v>1</v>
      </c>
      <c r="Q131" s="98"/>
    </row>
    <row r="132" spans="1:17" ht="21.75" customHeight="1">
      <c r="A132" s="89">
        <v>18</v>
      </c>
      <c r="B132" s="90" t="s">
        <v>4</v>
      </c>
      <c r="C132" s="92">
        <v>1402793908</v>
      </c>
      <c r="D132" s="91">
        <v>100</v>
      </c>
      <c r="E132" s="91">
        <f>C132/$C$135/1000000*100</f>
        <v>9.7146392520775624</v>
      </c>
      <c r="F132" s="92">
        <v>1425236818</v>
      </c>
      <c r="G132" s="91">
        <v>100</v>
      </c>
      <c r="H132" s="91">
        <f>F132/$F$135/1000000*100</f>
        <v>8.915810065371744</v>
      </c>
      <c r="I132" s="44">
        <f>F132-C132</f>
        <v>22442910</v>
      </c>
      <c r="J132" s="43">
        <f>F132/C132*100-100</f>
        <v>1.5998722172951005</v>
      </c>
      <c r="K132" s="92">
        <v>1426138111</v>
      </c>
      <c r="L132" s="91">
        <v>100</v>
      </c>
      <c r="M132" s="91">
        <f>K132/$K$135/1000000*100</f>
        <v>8.4098249262884774</v>
      </c>
      <c r="N132" s="92">
        <v>1434064153</v>
      </c>
      <c r="O132" s="91">
        <v>100</v>
      </c>
      <c r="P132" s="91">
        <f>N132/$N$135/1000000*100</f>
        <v>7.9720277340775043</v>
      </c>
      <c r="Q132" s="100"/>
    </row>
    <row r="133" spans="1:17" ht="21.75" customHeight="1">
      <c r="A133" s="30"/>
      <c r="B133" s="50" t="s">
        <v>15</v>
      </c>
      <c r="C133" s="69">
        <v>15491371</v>
      </c>
      <c r="D133" s="29">
        <f>C133/$C$4*100</f>
        <v>0.45245995448162091</v>
      </c>
      <c r="E133" s="29">
        <f>C133/$C$135/1000000*100</f>
        <v>0.10728096260387811</v>
      </c>
      <c r="F133" s="69">
        <v>1425236818</v>
      </c>
      <c r="G133" s="29">
        <f>F133/$F$4*100</f>
        <v>39.699880434302557</v>
      </c>
      <c r="H133" s="29">
        <f>F133/$F$135/1000000*100</f>
        <v>8.915810065371744</v>
      </c>
      <c r="I133" s="28">
        <f>F133-C133</f>
        <v>1409745447</v>
      </c>
      <c r="J133" s="27">
        <f>F133/C133*100-100</f>
        <v>9100.1980844690897</v>
      </c>
      <c r="K133" s="69">
        <v>1426138111</v>
      </c>
      <c r="L133" s="29">
        <f>K133/$K$4*100</f>
        <v>38.257308795252079</v>
      </c>
      <c r="M133" s="101">
        <f>K133/$K$135/1000000*100</f>
        <v>8.4098249262884774</v>
      </c>
      <c r="N133" s="69">
        <v>1434064153</v>
      </c>
      <c r="O133" s="29">
        <f>N133/$N$4*100</f>
        <v>41.511353285192868</v>
      </c>
      <c r="P133" s="101">
        <f>N133/$N$135/1000000*100</f>
        <v>7.9720277340775043</v>
      </c>
      <c r="Q133" s="41"/>
    </row>
    <row r="134" spans="1:17" ht="21.75" customHeight="1">
      <c r="A134" s="85"/>
      <c r="B134" s="86"/>
      <c r="C134" s="87"/>
      <c r="D134" s="88"/>
      <c r="E134" s="88"/>
      <c r="F134" s="87"/>
      <c r="G134" s="88"/>
      <c r="H134" s="88"/>
      <c r="I134" s="42"/>
      <c r="J134" s="41"/>
      <c r="K134" s="87"/>
      <c r="L134" s="88"/>
      <c r="M134" s="88"/>
      <c r="N134" s="87"/>
      <c r="O134" s="88"/>
      <c r="P134" s="88"/>
      <c r="Q134" s="41"/>
    </row>
    <row r="135" spans="1:17">
      <c r="B135" s="6" t="s">
        <v>2</v>
      </c>
      <c r="C135" s="7">
        <v>14440</v>
      </c>
      <c r="D135" s="12"/>
      <c r="E135" s="12"/>
      <c r="F135" s="7">
        <v>15985.5</v>
      </c>
      <c r="G135" s="12"/>
      <c r="H135" s="12"/>
      <c r="K135" s="7">
        <v>16958</v>
      </c>
      <c r="L135" s="12"/>
      <c r="M135" s="12"/>
      <c r="N135" s="7">
        <v>17988.7</v>
      </c>
      <c r="O135" s="12"/>
      <c r="P135" s="12"/>
    </row>
    <row r="136" spans="1:17">
      <c r="I136" s="21"/>
    </row>
    <row r="137" spans="1:17">
      <c r="F137" s="20"/>
      <c r="K137" s="20"/>
      <c r="N137" s="20"/>
    </row>
    <row r="138" spans="1:17">
      <c r="F138" s="20"/>
      <c r="K138" s="20"/>
      <c r="N138" s="20"/>
    </row>
    <row r="139" spans="1:17">
      <c r="F139" s="20"/>
      <c r="K139" s="20"/>
      <c r="N139" s="20"/>
    </row>
    <row r="140" spans="1:17">
      <c r="F140" s="19"/>
      <c r="K140" s="19"/>
      <c r="N140" s="19"/>
    </row>
    <row r="141" spans="1:17">
      <c r="F141" s="19"/>
      <c r="K141" s="19"/>
      <c r="N141" s="19"/>
    </row>
    <row r="143" spans="1:17">
      <c r="F143" s="19"/>
      <c r="K143" s="19"/>
      <c r="N143" s="19"/>
    </row>
  </sheetData>
  <autoFilter ref="B1:B143" xr:uid="{00000000-0009-0000-0000-000004000000}"/>
  <mergeCells count="2">
    <mergeCell ref="A1:J1"/>
    <mergeCell ref="A129:J129"/>
  </mergeCells>
  <pageMargins left="0.31496062992125984" right="0.15748031496062992" top="0.59055118110236227" bottom="0.39370078740157483" header="0.27559055118110237" footer="0.15748031496062992"/>
  <pageSetup paperSize="9" scale="50" orientation="landscape" verticalDpi="144" r:id="rId1"/>
  <headerFooter alignWithMargins="0">
    <oddFooter>&amp;L&amp;F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Y51"/>
  <sheetViews>
    <sheetView view="pageLayout" topLeftCell="A19" zoomScale="70" zoomScaleNormal="100" zoomScalePageLayoutView="70" workbookViewId="0">
      <selection activeCell="Q12" sqref="Q12"/>
    </sheetView>
  </sheetViews>
  <sheetFormatPr defaultColWidth="8.81640625" defaultRowHeight="15.5"/>
  <cols>
    <col min="1" max="1" width="43" style="104" customWidth="1"/>
    <col min="2" max="2" width="17.1796875" style="40" customWidth="1"/>
    <col min="3" max="4" width="8.1796875" style="40" customWidth="1"/>
    <col min="5" max="5" width="18.1796875" style="12" customWidth="1"/>
    <col min="6" max="6" width="7.81640625" style="40" customWidth="1"/>
    <col min="7" max="7" width="8" style="39" customWidth="1"/>
    <col min="8" max="8" width="16.54296875" style="12" customWidth="1"/>
    <col min="9" max="9" width="12.7265625" style="12" customWidth="1"/>
    <col min="10" max="10" width="16.7265625" style="12" customWidth="1"/>
    <col min="11" max="11" width="7.81640625" style="40" customWidth="1"/>
    <col min="12" max="12" width="7.81640625" style="39" customWidth="1"/>
    <col min="13" max="13" width="17" style="12" customWidth="1"/>
    <col min="14" max="14" width="8.26953125" style="40" customWidth="1"/>
    <col min="15" max="15" width="8.26953125" style="39" customWidth="1"/>
    <col min="16" max="16384" width="8.81640625" style="12"/>
  </cols>
  <sheetData>
    <row r="1" spans="1:25">
      <c r="B1" s="121"/>
      <c r="E1" s="121"/>
      <c r="J1" s="121"/>
      <c r="L1" s="12"/>
      <c r="M1" s="121"/>
    </row>
    <row r="2" spans="1:25">
      <c r="A2" s="392" t="s">
        <v>61</v>
      </c>
      <c r="B2" s="392"/>
      <c r="C2" s="392"/>
      <c r="D2" s="392"/>
      <c r="E2" s="392"/>
      <c r="F2" s="392"/>
      <c r="G2" s="392"/>
      <c r="H2" s="392"/>
      <c r="I2" s="392"/>
      <c r="J2" s="142"/>
      <c r="K2" s="1"/>
      <c r="L2" s="1"/>
      <c r="M2" s="142"/>
      <c r="N2" s="1"/>
      <c r="O2" s="1"/>
    </row>
    <row r="3" spans="1:25" ht="11.25" customHeight="1">
      <c r="A3" s="339"/>
      <c r="B3" s="340"/>
      <c r="C3" s="340"/>
      <c r="D3" s="340"/>
      <c r="E3" s="142"/>
      <c r="F3" s="341"/>
      <c r="G3" s="342"/>
      <c r="H3" s="1"/>
      <c r="I3" s="1"/>
      <c r="J3" s="142"/>
      <c r="K3" s="341"/>
      <c r="L3" s="342"/>
      <c r="M3" s="142"/>
      <c r="N3" s="341"/>
      <c r="O3" s="342"/>
    </row>
    <row r="4" spans="1:25" ht="65">
      <c r="A4" s="343" t="s">
        <v>144</v>
      </c>
      <c r="B4" s="126" t="s">
        <v>64</v>
      </c>
      <c r="C4" s="126" t="s">
        <v>0</v>
      </c>
      <c r="D4" s="126" t="s">
        <v>1</v>
      </c>
      <c r="E4" s="126" t="s">
        <v>141</v>
      </c>
      <c r="F4" s="126" t="s">
        <v>0</v>
      </c>
      <c r="G4" s="126" t="s">
        <v>1</v>
      </c>
      <c r="H4" s="126" t="s">
        <v>65</v>
      </c>
      <c r="I4" s="126" t="s">
        <v>66</v>
      </c>
      <c r="J4" s="126" t="s">
        <v>142</v>
      </c>
      <c r="K4" s="126" t="s">
        <v>0</v>
      </c>
      <c r="L4" s="126" t="s">
        <v>1</v>
      </c>
      <c r="M4" s="126" t="s">
        <v>143</v>
      </c>
      <c r="N4" s="143" t="s">
        <v>0</v>
      </c>
      <c r="O4" s="143" t="s">
        <v>1</v>
      </c>
    </row>
    <row r="5" spans="1:25">
      <c r="A5" s="189" t="s">
        <v>145</v>
      </c>
      <c r="B5" s="190">
        <f>B6+B24</f>
        <v>10764811284</v>
      </c>
      <c r="C5" s="191">
        <f>B5/B5*100</f>
        <v>100</v>
      </c>
      <c r="D5" s="191">
        <f t="shared" ref="D5:D32" si="0">B5/$B$34/1000000*100</f>
        <v>35.8564095796416</v>
      </c>
      <c r="E5" s="190">
        <f>E6+E24</f>
        <v>12439076224</v>
      </c>
      <c r="F5" s="191">
        <f>E5/E5*100</f>
        <v>100</v>
      </c>
      <c r="G5" s="191">
        <f t="shared" ref="G5:G32" si="1">E5/$E$34/1000000*100</f>
        <v>36.561860631356183</v>
      </c>
      <c r="H5" s="190">
        <f>E5-B5</f>
        <v>1674264940</v>
      </c>
      <c r="I5" s="191">
        <f>E5/B5*100-100</f>
        <v>15.553128576331858</v>
      </c>
      <c r="J5" s="190">
        <f>J6+J24</f>
        <v>12088182023</v>
      </c>
      <c r="K5" s="191">
        <f>J5/J5*100</f>
        <v>100</v>
      </c>
      <c r="L5" s="191">
        <f t="shared" ref="L5:L32" si="2">J5/$J$34/1000000*100</f>
        <v>33.471360994046798</v>
      </c>
      <c r="M5" s="190">
        <f>M6+M24</f>
        <v>12324439956</v>
      </c>
      <c r="N5" s="191">
        <f>M5/M5*100</f>
        <v>100</v>
      </c>
      <c r="O5" s="191">
        <f t="shared" ref="O5:O32" si="3">M5/$M$34/1000000*100</f>
        <v>32.404595893040252</v>
      </c>
    </row>
    <row r="6" spans="1:25">
      <c r="A6" s="192" t="s">
        <v>146</v>
      </c>
      <c r="B6" s="193">
        <f>B7+B10+B11+B14+B17</f>
        <v>10142082422</v>
      </c>
      <c r="C6" s="344">
        <f>B6/$B$5*100</f>
        <v>94.21514371621565</v>
      </c>
      <c r="D6" s="344">
        <f t="shared" si="0"/>
        <v>33.782167816934248</v>
      </c>
      <c r="E6" s="379">
        <f>E7+E10+E11+E14+E17</f>
        <v>11471812286</v>
      </c>
      <c r="F6" s="380">
        <f t="shared" ref="F6:F32" si="4">E6/$E$5*100</f>
        <v>92.223988979714122</v>
      </c>
      <c r="G6" s="380">
        <f t="shared" si="1"/>
        <v>33.718806319440361</v>
      </c>
      <c r="H6" s="379">
        <f t="shared" ref="H6:H32" si="5">E6-B6</f>
        <v>1329729864</v>
      </c>
      <c r="I6" s="380">
        <f t="shared" ref="I6:I32" si="6">E6/B6*100-100</f>
        <v>13.111014175112373</v>
      </c>
      <c r="J6" s="379">
        <f>J7+J10+J11+J14+J17</f>
        <v>11572092982</v>
      </c>
      <c r="K6" s="344">
        <f>J6/$J$5*100</f>
        <v>95.730631454605458</v>
      </c>
      <c r="L6" s="344">
        <f t="shared" si="2"/>
        <v>32.042345236051503</v>
      </c>
      <c r="M6" s="193">
        <f>M7+M10+M11+M14+M17</f>
        <v>11790532923</v>
      </c>
      <c r="N6" s="344">
        <f>M6/$M$5*100</f>
        <v>95.667900246127829</v>
      </c>
      <c r="O6" s="344">
        <f t="shared" si="3"/>
        <v>31.000796474114583</v>
      </c>
      <c r="P6" s="21"/>
      <c r="Q6" s="21"/>
      <c r="R6" s="21"/>
      <c r="S6" s="21"/>
      <c r="T6" s="21"/>
      <c r="U6" s="21"/>
      <c r="V6" s="21"/>
      <c r="W6" s="21"/>
      <c r="X6" s="21"/>
      <c r="Y6" s="21"/>
    </row>
    <row r="7" spans="1:25">
      <c r="A7" s="345" t="s">
        <v>147</v>
      </c>
      <c r="B7" s="194">
        <f>B8+B9</f>
        <v>2153372914</v>
      </c>
      <c r="C7" s="346">
        <f t="shared" ref="C7:C32" si="7">B7/$B$5*100</f>
        <v>20.003814810953632</v>
      </c>
      <c r="D7" s="346">
        <f t="shared" si="0"/>
        <v>7.1726497701685421</v>
      </c>
      <c r="E7" s="381">
        <f>E8+E9</f>
        <v>2243100589</v>
      </c>
      <c r="F7" s="382">
        <f t="shared" si="4"/>
        <v>18.032694298248238</v>
      </c>
      <c r="G7" s="382">
        <f t="shared" si="1"/>
        <v>6.5930885574040321</v>
      </c>
      <c r="H7" s="381">
        <f t="shared" si="5"/>
        <v>89727675</v>
      </c>
      <c r="I7" s="382">
        <f t="shared" si="6"/>
        <v>4.1668433004168577</v>
      </c>
      <c r="J7" s="381">
        <f>J8+J9</f>
        <v>2168878219</v>
      </c>
      <c r="K7" s="346">
        <f t="shared" ref="K7:K32" si="8">J7/$J$5*100</f>
        <v>17.942137327790967</v>
      </c>
      <c r="L7" s="346">
        <f t="shared" si="2"/>
        <v>6.0054775550325354</v>
      </c>
      <c r="M7" s="194">
        <f>M8+M9</f>
        <v>2134458101</v>
      </c>
      <c r="N7" s="346">
        <f t="shared" ref="N7:N32" si="9">M7/$M$5*100</f>
        <v>17.31890543197353</v>
      </c>
      <c r="O7" s="346">
        <f t="shared" si="3"/>
        <v>5.6121213183288203</v>
      </c>
    </row>
    <row r="8" spans="1:25">
      <c r="A8" s="347" t="s">
        <v>148</v>
      </c>
      <c r="B8" s="194">
        <f>pb_spb_ekon!B8+pb_spb_ekon!B45</f>
        <v>1273161423</v>
      </c>
      <c r="C8" s="346">
        <f t="shared" si="7"/>
        <v>11.827066814374449</v>
      </c>
      <c r="D8" s="346">
        <f t="shared" si="0"/>
        <v>4.2407615182199718</v>
      </c>
      <c r="E8" s="381">
        <f>pb_spb_ekon!E8+pb_spb_ekon!E45</f>
        <v>1362119215</v>
      </c>
      <c r="F8" s="382">
        <f t="shared" si="4"/>
        <v>10.95032452950101</v>
      </c>
      <c r="G8" s="382">
        <f t="shared" si="1"/>
        <v>4.003642393157369</v>
      </c>
      <c r="H8" s="381">
        <f t="shared" si="5"/>
        <v>88957792</v>
      </c>
      <c r="I8" s="382">
        <f t="shared" si="6"/>
        <v>6.9871573543585157</v>
      </c>
      <c r="J8" s="381">
        <f>pb_spb_ekon!J8+pb_spb_ekon!J45</f>
        <v>1365083763</v>
      </c>
      <c r="K8" s="346">
        <f t="shared" si="8"/>
        <v>11.292713498214006</v>
      </c>
      <c r="L8" s="346">
        <f t="shared" si="2"/>
        <v>3.7798249010106608</v>
      </c>
      <c r="M8" s="194">
        <f>pb_spb_ekon!M8+pb_spb_ekon!M45</f>
        <v>1388747114</v>
      </c>
      <c r="N8" s="346">
        <f t="shared" si="9"/>
        <v>11.268237087916564</v>
      </c>
      <c r="O8" s="346">
        <f t="shared" si="3"/>
        <v>3.65142669260905</v>
      </c>
    </row>
    <row r="9" spans="1:25">
      <c r="A9" s="347" t="s">
        <v>149</v>
      </c>
      <c r="B9" s="194">
        <f>pb_spb_ekon!B9+pb_spb_ekon!B46</f>
        <v>880211491</v>
      </c>
      <c r="C9" s="346">
        <f t="shared" si="7"/>
        <v>8.1767479965791843</v>
      </c>
      <c r="D9" s="346">
        <f t="shared" si="0"/>
        <v>2.9318882519485707</v>
      </c>
      <c r="E9" s="381">
        <f>pb_spb_ekon!E9+pb_spb_ekon!E46</f>
        <v>880981374</v>
      </c>
      <c r="F9" s="382">
        <f t="shared" si="4"/>
        <v>7.0823697687472267</v>
      </c>
      <c r="G9" s="382">
        <f t="shared" si="1"/>
        <v>2.589446164246664</v>
      </c>
      <c r="H9" s="381">
        <f t="shared" si="5"/>
        <v>769883</v>
      </c>
      <c r="I9" s="382">
        <f t="shared" si="6"/>
        <v>8.7465683858027887E-2</v>
      </c>
      <c r="J9" s="381">
        <f>pb_spb_ekon!J9+pb_spb_ekon!J46</f>
        <v>803794456</v>
      </c>
      <c r="K9" s="346">
        <f t="shared" si="8"/>
        <v>6.6494238295769588</v>
      </c>
      <c r="L9" s="346">
        <f t="shared" si="2"/>
        <v>2.2256526540218746</v>
      </c>
      <c r="M9" s="194">
        <f>pb_spb_ekon!M9+pb_spb_ekon!M46</f>
        <v>745710987</v>
      </c>
      <c r="N9" s="346">
        <f t="shared" si="9"/>
        <v>6.0506683440569633</v>
      </c>
      <c r="O9" s="346">
        <f t="shared" si="3"/>
        <v>1.9606946257197697</v>
      </c>
    </row>
    <row r="10" spans="1:25">
      <c r="A10" s="345" t="s">
        <v>150</v>
      </c>
      <c r="B10" s="194">
        <f>pb_spb_ekon!B10</f>
        <v>226408726</v>
      </c>
      <c r="C10" s="346">
        <f t="shared" si="7"/>
        <v>2.1032298665236873</v>
      </c>
      <c r="D10" s="346">
        <f t="shared" si="0"/>
        <v>0.75414271534208244</v>
      </c>
      <c r="E10" s="194">
        <f>pb_spb_ekon!E10</f>
        <v>166570270</v>
      </c>
      <c r="F10" s="346">
        <f t="shared" si="4"/>
        <v>1.3390887474314106</v>
      </c>
      <c r="G10" s="346">
        <f t="shared" si="1"/>
        <v>0.48959576156604551</v>
      </c>
      <c r="H10" s="194">
        <f t="shared" si="5"/>
        <v>-59838456</v>
      </c>
      <c r="I10" s="346">
        <f t="shared" si="6"/>
        <v>-26.429394775181947</v>
      </c>
      <c r="J10" s="194">
        <f>pb_spb_ekon!J10</f>
        <v>204019646</v>
      </c>
      <c r="K10" s="346">
        <f t="shared" si="8"/>
        <v>1.687761200251741</v>
      </c>
      <c r="L10" s="346">
        <f t="shared" si="2"/>
        <v>0.56491664405371733</v>
      </c>
      <c r="M10" s="194">
        <f>pb_spb_ekon!M10</f>
        <v>205318303</v>
      </c>
      <c r="N10" s="346">
        <f t="shared" si="9"/>
        <v>1.6659442841460992</v>
      </c>
      <c r="O10" s="346">
        <f t="shared" si="3"/>
        <v>0.5398425130807456</v>
      </c>
    </row>
    <row r="11" spans="1:25" ht="26.5">
      <c r="A11" s="345" t="s">
        <v>151</v>
      </c>
      <c r="B11" s="194">
        <f>B12+B13</f>
        <v>6315938897</v>
      </c>
      <c r="C11" s="346">
        <f t="shared" si="7"/>
        <v>58.67208193781839</v>
      </c>
      <c r="D11" s="346">
        <f t="shared" si="0"/>
        <v>21.037702008527081</v>
      </c>
      <c r="E11" s="194">
        <f>E12+E13</f>
        <v>7526631991</v>
      </c>
      <c r="F11" s="346">
        <f t="shared" si="4"/>
        <v>60.507965828508134</v>
      </c>
      <c r="G11" s="346">
        <f t="shared" si="1"/>
        <v>22.122838137087765</v>
      </c>
      <c r="H11" s="194">
        <f t="shared" si="5"/>
        <v>1210693094</v>
      </c>
      <c r="I11" s="346">
        <f t="shared" si="6"/>
        <v>19.168853811664732</v>
      </c>
      <c r="J11" s="194">
        <f>J12+J13</f>
        <v>7730134097</v>
      </c>
      <c r="K11" s="346">
        <f t="shared" si="8"/>
        <v>63.947863146765918</v>
      </c>
      <c r="L11" s="346">
        <f t="shared" si="2"/>
        <v>21.404220121833035</v>
      </c>
      <c r="M11" s="194">
        <f>M12+M13</f>
        <v>8110612332</v>
      </c>
      <c r="N11" s="346">
        <f t="shared" si="9"/>
        <v>65.809175597074088</v>
      </c>
      <c r="O11" s="346">
        <f t="shared" si="3"/>
        <v>21.325197412773118</v>
      </c>
    </row>
    <row r="12" spans="1:25">
      <c r="A12" s="347" t="s">
        <v>152</v>
      </c>
      <c r="B12" s="194">
        <f>pb_spb_ekon!B12+pb_spb_ekon!B48</f>
        <v>2707747149</v>
      </c>
      <c r="C12" s="346">
        <f t="shared" si="7"/>
        <v>25.153688973856799</v>
      </c>
      <c r="D12" s="346">
        <f t="shared" si="0"/>
        <v>9.0192097428552405</v>
      </c>
      <c r="E12" s="194">
        <f>pb_spb_ekon!E12+pb_spb_ekon!E48</f>
        <v>3604509816</v>
      </c>
      <c r="F12" s="346">
        <f t="shared" si="4"/>
        <v>28.977311104866814</v>
      </c>
      <c r="G12" s="346">
        <f t="shared" si="1"/>
        <v>10.594644100875904</v>
      </c>
      <c r="H12" s="194">
        <f t="shared" si="5"/>
        <v>896762667</v>
      </c>
      <c r="I12" s="346">
        <f t="shared" si="6"/>
        <v>33.118404993286902</v>
      </c>
      <c r="J12" s="194">
        <f>pb_spb_ekon!J12+pb_spb_ekon!J48</f>
        <v>3647325222</v>
      </c>
      <c r="K12" s="346">
        <f t="shared" si="8"/>
        <v>30.172653051222177</v>
      </c>
      <c r="L12" s="346">
        <f t="shared" si="2"/>
        <v>10.099197624255849</v>
      </c>
      <c r="M12" s="194">
        <f>pb_spb_ekon!M12+pb_spb_ekon!M48</f>
        <v>3786488917</v>
      </c>
      <c r="N12" s="346">
        <f t="shared" si="9"/>
        <v>30.723415672584743</v>
      </c>
      <c r="O12" s="346">
        <f t="shared" si="3"/>
        <v>9.9557986932400802</v>
      </c>
    </row>
    <row r="13" spans="1:25">
      <c r="A13" s="347" t="s">
        <v>153</v>
      </c>
      <c r="B13" s="194">
        <f>pb_spb_ekon!B49+pb_spb_ekon!B13</f>
        <v>3608191748</v>
      </c>
      <c r="C13" s="346">
        <f t="shared" si="7"/>
        <v>33.518392963961595</v>
      </c>
      <c r="D13" s="346">
        <f t="shared" si="0"/>
        <v>12.018492265671842</v>
      </c>
      <c r="E13" s="194">
        <f>pb_spb_ekon!E49+pb_spb_ekon!E13</f>
        <v>3922122175</v>
      </c>
      <c r="F13" s="346">
        <f t="shared" si="4"/>
        <v>31.530654723641316</v>
      </c>
      <c r="G13" s="346">
        <f t="shared" si="1"/>
        <v>11.528194036211865</v>
      </c>
      <c r="H13" s="194">
        <f t="shared" si="5"/>
        <v>313930427</v>
      </c>
      <c r="I13" s="346">
        <f t="shared" si="6"/>
        <v>8.7004917954820513</v>
      </c>
      <c r="J13" s="194">
        <f>pb_spb_ekon!J49+pb_spb_ekon!J13</f>
        <v>4082808875</v>
      </c>
      <c r="K13" s="346">
        <f t="shared" si="8"/>
        <v>33.775210095543748</v>
      </c>
      <c r="L13" s="346">
        <f t="shared" si="2"/>
        <v>11.305022497577184</v>
      </c>
      <c r="M13" s="194">
        <f>pb_spb_ekon!M49+pb_spb_ekon!M13</f>
        <v>4324123415</v>
      </c>
      <c r="N13" s="346">
        <f t="shared" si="9"/>
        <v>35.085759924489338</v>
      </c>
      <c r="O13" s="346">
        <f t="shared" si="3"/>
        <v>11.369398719533038</v>
      </c>
    </row>
    <row r="14" spans="1:25" ht="26.5">
      <c r="A14" s="345" t="s">
        <v>154</v>
      </c>
      <c r="B14" s="194">
        <f>B15+B16</f>
        <v>393221108</v>
      </c>
      <c r="C14" s="346">
        <f t="shared" si="7"/>
        <v>3.6528379144412324</v>
      </c>
      <c r="D14" s="346">
        <f t="shared" si="0"/>
        <v>1.3097765238824861</v>
      </c>
      <c r="E14" s="194">
        <f>E15+E16</f>
        <v>409098106</v>
      </c>
      <c r="F14" s="346">
        <f t="shared" si="4"/>
        <v>3.2888142064013128</v>
      </c>
      <c r="G14" s="346">
        <f t="shared" si="1"/>
        <v>1.2024516665686908</v>
      </c>
      <c r="H14" s="194">
        <f t="shared" si="5"/>
        <v>15876998</v>
      </c>
      <c r="I14" s="346">
        <f t="shared" si="6"/>
        <v>4.0376769397638697</v>
      </c>
      <c r="J14" s="194">
        <f>J15+J16</f>
        <v>409136488</v>
      </c>
      <c r="K14" s="346">
        <f t="shared" si="8"/>
        <v>3.3845990010866993</v>
      </c>
      <c r="L14" s="346">
        <f t="shared" si="2"/>
        <v>1.132871349854631</v>
      </c>
      <c r="M14" s="194">
        <f>M15+M16</f>
        <v>397202257</v>
      </c>
      <c r="N14" s="346">
        <f t="shared" si="9"/>
        <v>3.2228828118605666</v>
      </c>
      <c r="O14" s="346">
        <f t="shared" si="3"/>
        <v>1.0443621512896695</v>
      </c>
    </row>
    <row r="15" spans="1:25" ht="26.5">
      <c r="A15" s="347" t="s">
        <v>155</v>
      </c>
      <c r="B15" s="194">
        <f>pb_spb_ekon!B15</f>
        <v>356279400</v>
      </c>
      <c r="C15" s="346">
        <f t="shared" si="7"/>
        <v>3.3096669379568846</v>
      </c>
      <c r="D15" s="346">
        <f t="shared" si="0"/>
        <v>1.1867277329958033</v>
      </c>
      <c r="E15" s="194">
        <f>pb_spb_ekon!E15</f>
        <v>372094692</v>
      </c>
      <c r="F15" s="346">
        <f t="shared" si="4"/>
        <v>2.9913370197224061</v>
      </c>
      <c r="G15" s="346">
        <f t="shared" si="1"/>
        <v>1.0936884721650697</v>
      </c>
      <c r="H15" s="194">
        <f t="shared" si="5"/>
        <v>15815292</v>
      </c>
      <c r="I15" s="346">
        <f t="shared" si="6"/>
        <v>4.43901387506547</v>
      </c>
      <c r="J15" s="194">
        <f>pb_spb_ekon!J15</f>
        <v>363069776</v>
      </c>
      <c r="K15" s="346">
        <f t="shared" si="8"/>
        <v>3.0035101664517683</v>
      </c>
      <c r="L15" s="346">
        <f t="shared" si="2"/>
        <v>1.005315730305967</v>
      </c>
      <c r="M15" s="194">
        <f>pb_spb_ekon!M15</f>
        <v>368850000</v>
      </c>
      <c r="N15" s="346">
        <f t="shared" si="9"/>
        <v>2.9928337621575247</v>
      </c>
      <c r="O15" s="346">
        <f t="shared" si="3"/>
        <v>0.96981568637761939</v>
      </c>
    </row>
    <row r="16" spans="1:25">
      <c r="A16" s="347" t="s">
        <v>156</v>
      </c>
      <c r="B16" s="194">
        <f>pb_spb_ekon!B51+pb_spb_ekon!B16</f>
        <v>36941708</v>
      </c>
      <c r="C16" s="346">
        <f t="shared" si="7"/>
        <v>0.34317097648434725</v>
      </c>
      <c r="D16" s="346">
        <f t="shared" si="0"/>
        <v>0.12304879088668311</v>
      </c>
      <c r="E16" s="194">
        <f>pb_spb_ekon!E51+pb_spb_ekon!E16</f>
        <v>37003414</v>
      </c>
      <c r="F16" s="346">
        <f t="shared" si="4"/>
        <v>0.29747718667890688</v>
      </c>
      <c r="G16" s="346">
        <f t="shared" si="1"/>
        <v>0.1087631944036212</v>
      </c>
      <c r="H16" s="194">
        <f t="shared" si="5"/>
        <v>61706</v>
      </c>
      <c r="I16" s="346">
        <f t="shared" si="6"/>
        <v>0.16703613162660247</v>
      </c>
      <c r="J16" s="194">
        <f>pb_spb_ekon!J51+pb_spb_ekon!J16</f>
        <v>46066712</v>
      </c>
      <c r="K16" s="346">
        <f t="shared" si="8"/>
        <v>0.38108883463493159</v>
      </c>
      <c r="L16" s="346">
        <f t="shared" si="2"/>
        <v>0.12755561954866398</v>
      </c>
      <c r="M16" s="194">
        <f>pb_spb_ekon!M51+pb_spb_ekon!M16</f>
        <v>28352257</v>
      </c>
      <c r="N16" s="346">
        <f t="shared" si="9"/>
        <v>0.23004904970304196</v>
      </c>
      <c r="O16" s="346">
        <f t="shared" si="3"/>
        <v>7.4546464912050067E-2</v>
      </c>
    </row>
    <row r="17" spans="1:15" ht="39.5">
      <c r="A17" s="199" t="s">
        <v>157</v>
      </c>
      <c r="B17" s="194">
        <f>B18+B21</f>
        <v>1053140777</v>
      </c>
      <c r="C17" s="346">
        <f t="shared" si="7"/>
        <v>9.7831791864787139</v>
      </c>
      <c r="D17" s="346">
        <f t="shared" si="0"/>
        <v>3.5078967990140564</v>
      </c>
      <c r="E17" s="194">
        <f>E18+E21</f>
        <v>1126411330</v>
      </c>
      <c r="F17" s="346">
        <f t="shared" si="4"/>
        <v>9.0554258991250318</v>
      </c>
      <c r="G17" s="346">
        <f t="shared" si="1"/>
        <v>3.3108321968138261</v>
      </c>
      <c r="H17" s="194">
        <f t="shared" si="5"/>
        <v>73270553</v>
      </c>
      <c r="I17" s="346">
        <f t="shared" si="6"/>
        <v>6.957337005667938</v>
      </c>
      <c r="J17" s="194">
        <f>J18+J21</f>
        <v>1059924532</v>
      </c>
      <c r="K17" s="346">
        <f t="shared" si="8"/>
        <v>8.7682707787101304</v>
      </c>
      <c r="L17" s="346">
        <f t="shared" si="2"/>
        <v>2.9348595652775851</v>
      </c>
      <c r="M17" s="194">
        <f>M18+M21</f>
        <v>942941930</v>
      </c>
      <c r="N17" s="346">
        <f t="shared" si="9"/>
        <v>7.6509921210735463</v>
      </c>
      <c r="O17" s="346">
        <f t="shared" si="3"/>
        <v>2.4792730786422319</v>
      </c>
    </row>
    <row r="18" spans="1:15" ht="65.5">
      <c r="A18" s="195" t="s">
        <v>158</v>
      </c>
      <c r="B18" s="194">
        <f>B19+B20</f>
        <v>79343803</v>
      </c>
      <c r="C18" s="346">
        <f t="shared" si="7"/>
        <v>0.73706636286258553</v>
      </c>
      <c r="D18" s="346">
        <f t="shared" si="0"/>
        <v>0.26428553394177601</v>
      </c>
      <c r="E18" s="194">
        <f>E19+E20</f>
        <v>109636778</v>
      </c>
      <c r="F18" s="346">
        <f t="shared" si="4"/>
        <v>0.88139003271373484</v>
      </c>
      <c r="G18" s="346">
        <f t="shared" si="1"/>
        <v>0.32225259537946038</v>
      </c>
      <c r="H18" s="194">
        <f t="shared" si="5"/>
        <v>30292975</v>
      </c>
      <c r="I18" s="346">
        <f t="shared" si="6"/>
        <v>38.179383713180471</v>
      </c>
      <c r="J18" s="194">
        <f>J19+J20</f>
        <v>64334200</v>
      </c>
      <c r="K18" s="346">
        <f t="shared" si="8"/>
        <v>0.53220740618889006</v>
      </c>
      <c r="L18" s="346">
        <f t="shared" si="2"/>
        <v>0.17813706216253633</v>
      </c>
      <c r="M18" s="194">
        <f>M19+M20</f>
        <v>26690620</v>
      </c>
      <c r="N18" s="346">
        <f t="shared" si="9"/>
        <v>0.21656659527969874</v>
      </c>
      <c r="O18" s="346">
        <f t="shared" si="3"/>
        <v>7.0177530039702368E-2</v>
      </c>
    </row>
    <row r="19" spans="1:15" ht="78" customHeight="1">
      <c r="A19" s="196" t="s">
        <v>159</v>
      </c>
      <c r="B19" s="194">
        <f>pb_spb_ekon!B21</f>
        <v>19689554</v>
      </c>
      <c r="C19" s="346">
        <f t="shared" si="7"/>
        <v>0.1829066342227946</v>
      </c>
      <c r="D19" s="346">
        <f t="shared" si="0"/>
        <v>6.558375191526214E-2</v>
      </c>
      <c r="E19" s="194">
        <f>pb_spb_ekon!E21</f>
        <v>23705508</v>
      </c>
      <c r="F19" s="346">
        <f t="shared" si="4"/>
        <v>0.19057289764220997</v>
      </c>
      <c r="G19" s="346">
        <f t="shared" si="1"/>
        <v>6.9676997237081886E-2</v>
      </c>
      <c r="H19" s="194">
        <f t="shared" si="5"/>
        <v>4015954</v>
      </c>
      <c r="I19" s="346">
        <f t="shared" si="6"/>
        <v>20.396368551568017</v>
      </c>
      <c r="J19" s="194">
        <f>pb_spb_ekon!J21</f>
        <v>14726265</v>
      </c>
      <c r="K19" s="346">
        <f t="shared" si="8"/>
        <v>0.12182365364767472</v>
      </c>
      <c r="L19" s="346">
        <f t="shared" si="2"/>
        <v>4.0776034888550465E-2</v>
      </c>
      <c r="M19" s="194">
        <f>pb_spb_ekon!M21</f>
        <v>7449296</v>
      </c>
      <c r="N19" s="346">
        <f t="shared" si="9"/>
        <v>6.0443282020075914E-2</v>
      </c>
      <c r="O19" s="346">
        <f t="shared" si="3"/>
        <v>1.9586401283096262E-2</v>
      </c>
    </row>
    <row r="20" spans="1:15" ht="108" customHeight="1">
      <c r="A20" s="197" t="s">
        <v>160</v>
      </c>
      <c r="B20" s="194">
        <f>pb_spb_ekon!B22</f>
        <v>59654249</v>
      </c>
      <c r="C20" s="346">
        <f t="shared" si="7"/>
        <v>0.55415972863979102</v>
      </c>
      <c r="D20" s="346">
        <f t="shared" si="0"/>
        <v>0.1987017820265139</v>
      </c>
      <c r="E20" s="194">
        <f>pb_spb_ekon!E22</f>
        <v>85931270</v>
      </c>
      <c r="F20" s="346">
        <f t="shared" si="4"/>
        <v>0.69081713507152476</v>
      </c>
      <c r="G20" s="346">
        <f t="shared" si="1"/>
        <v>0.25257559814237851</v>
      </c>
      <c r="H20" s="194">
        <f t="shared" si="5"/>
        <v>26277021</v>
      </c>
      <c r="I20" s="346">
        <f t="shared" si="6"/>
        <v>44.048867332149314</v>
      </c>
      <c r="J20" s="194">
        <f>pb_spb_ekon!J22</f>
        <v>49607935</v>
      </c>
      <c r="K20" s="346">
        <f t="shared" si="8"/>
        <v>0.4103837525412154</v>
      </c>
      <c r="L20" s="346">
        <f t="shared" si="2"/>
        <v>0.13736102727398589</v>
      </c>
      <c r="M20" s="194">
        <f>pb_spb_ekon!M22</f>
        <v>19241324</v>
      </c>
      <c r="N20" s="346">
        <f t="shared" si="9"/>
        <v>0.15612331325962281</v>
      </c>
      <c r="O20" s="346">
        <f t="shared" si="3"/>
        <v>5.059112875660611E-2</v>
      </c>
    </row>
    <row r="21" spans="1:15" ht="26.5">
      <c r="A21" s="195" t="s">
        <v>161</v>
      </c>
      <c r="B21" s="194">
        <f>B22+B23</f>
        <v>973796974</v>
      </c>
      <c r="C21" s="346">
        <f t="shared" si="7"/>
        <v>9.046112823616129</v>
      </c>
      <c r="D21" s="346">
        <f t="shared" si="0"/>
        <v>3.2436112650722806</v>
      </c>
      <c r="E21" s="194">
        <f>E22+E23</f>
        <v>1016774552</v>
      </c>
      <c r="F21" s="346">
        <f t="shared" si="4"/>
        <v>8.1740358664112964</v>
      </c>
      <c r="G21" s="346">
        <f t="shared" si="1"/>
        <v>2.988579601434366</v>
      </c>
      <c r="H21" s="194">
        <f t="shared" si="5"/>
        <v>42977578</v>
      </c>
      <c r="I21" s="346">
        <f t="shared" si="6"/>
        <v>4.4134022950866267</v>
      </c>
      <c r="J21" s="194">
        <f>J22+J23</f>
        <v>995590332</v>
      </c>
      <c r="K21" s="346">
        <f t="shared" si="8"/>
        <v>8.2360633725212384</v>
      </c>
      <c r="L21" s="346">
        <f t="shared" si="2"/>
        <v>2.7567225031150491</v>
      </c>
      <c r="M21" s="194">
        <f>M22+M23</f>
        <v>916251310</v>
      </c>
      <c r="N21" s="346">
        <f t="shared" si="9"/>
        <v>7.4344255257938476</v>
      </c>
      <c r="O21" s="346">
        <f t="shared" si="3"/>
        <v>2.4090955486025294</v>
      </c>
    </row>
    <row r="22" spans="1:15" ht="26.5">
      <c r="A22" s="196" t="s">
        <v>162</v>
      </c>
      <c r="B22" s="194">
        <f>pb_spb_ekon!B24+pb_spb_ekon!B54</f>
        <v>769960908</v>
      </c>
      <c r="C22" s="346">
        <f t="shared" si="7"/>
        <v>7.1525722809875125</v>
      </c>
      <c r="D22" s="346">
        <f t="shared" si="0"/>
        <v>2.564655612550796</v>
      </c>
      <c r="E22" s="194">
        <f>pb_spb_ekon!E24+pb_spb_ekon!E54</f>
        <v>794284135</v>
      </c>
      <c r="F22" s="346">
        <f t="shared" si="4"/>
        <v>6.3853948693352747</v>
      </c>
      <c r="G22" s="346">
        <f t="shared" si="1"/>
        <v>2.3346191728881314</v>
      </c>
      <c r="H22" s="194">
        <f t="shared" si="5"/>
        <v>24323227</v>
      </c>
      <c r="I22" s="346">
        <f t="shared" si="6"/>
        <v>3.1590210291559231</v>
      </c>
      <c r="J22" s="194">
        <f>pb_spb_ekon!J24+pb_spb_ekon!J54</f>
        <v>769720401</v>
      </c>
      <c r="K22" s="346">
        <f t="shared" si="8"/>
        <v>6.3675447601257558</v>
      </c>
      <c r="L22" s="346">
        <f t="shared" si="2"/>
        <v>2.1313038931192025</v>
      </c>
      <c r="M22" s="194">
        <f>pb_spb_ekon!M24+pb_spb_ekon!M54</f>
        <v>687909530</v>
      </c>
      <c r="N22" s="346">
        <f t="shared" si="9"/>
        <v>5.5816696941681299</v>
      </c>
      <c r="O22" s="346">
        <f t="shared" si="3"/>
        <v>1.8087175084794782</v>
      </c>
    </row>
    <row r="23" spans="1:15" ht="52.5">
      <c r="A23" s="196" t="s">
        <v>163</v>
      </c>
      <c r="B23" s="194">
        <f>pb_spb_ekon!B25+pb_spb_ekon!B55</f>
        <v>203836066</v>
      </c>
      <c r="C23" s="346">
        <f t="shared" si="7"/>
        <v>1.8935405426286152</v>
      </c>
      <c r="D23" s="346">
        <f t="shared" si="0"/>
        <v>0.67895565252148427</v>
      </c>
      <c r="E23" s="194">
        <f>pb_spb_ekon!E25+pb_spb_ekon!E55</f>
        <v>222490417</v>
      </c>
      <c r="F23" s="346">
        <f t="shared" si="4"/>
        <v>1.7886409970760222</v>
      </c>
      <c r="G23" s="346">
        <f t="shared" si="1"/>
        <v>0.65396042854623482</v>
      </c>
      <c r="H23" s="194">
        <f t="shared" si="5"/>
        <v>18654351</v>
      </c>
      <c r="I23" s="346">
        <f t="shared" si="6"/>
        <v>9.15164394901538</v>
      </c>
      <c r="J23" s="194">
        <f>pb_spb_ekon!J25+pb_spb_ekon!J55</f>
        <v>225869931</v>
      </c>
      <c r="K23" s="346">
        <f t="shared" si="8"/>
        <v>1.8685186123954847</v>
      </c>
      <c r="L23" s="346">
        <f t="shared" si="2"/>
        <v>0.62541860999584664</v>
      </c>
      <c r="M23" s="194">
        <f>pb_spb_ekon!M25+pb_spb_ekon!M55</f>
        <v>228341780</v>
      </c>
      <c r="N23" s="346">
        <f t="shared" si="9"/>
        <v>1.8527558316257173</v>
      </c>
      <c r="O23" s="346">
        <f t="shared" si="3"/>
        <v>0.60037804012305107</v>
      </c>
    </row>
    <row r="24" spans="1:15">
      <c r="A24" s="198" t="s">
        <v>164</v>
      </c>
      <c r="B24" s="193">
        <f>B25+B26</f>
        <v>622728862</v>
      </c>
      <c r="C24" s="344">
        <f t="shared" si="7"/>
        <v>5.7848562837843422</v>
      </c>
      <c r="D24" s="344">
        <f t="shared" si="0"/>
        <v>2.0742417627073477</v>
      </c>
      <c r="E24" s="193">
        <f>E25+E26</f>
        <v>967263938</v>
      </c>
      <c r="F24" s="344">
        <f t="shared" si="4"/>
        <v>7.7760110202858739</v>
      </c>
      <c r="G24" s="344">
        <f t="shared" si="1"/>
        <v>2.8430543119158194</v>
      </c>
      <c r="H24" s="193">
        <f t="shared" si="5"/>
        <v>344535076</v>
      </c>
      <c r="I24" s="344">
        <f t="shared" si="6"/>
        <v>55.326659325451345</v>
      </c>
      <c r="J24" s="193">
        <f>J25+J26</f>
        <v>516089041</v>
      </c>
      <c r="K24" s="344">
        <f t="shared" si="8"/>
        <v>4.2693685453945456</v>
      </c>
      <c r="L24" s="344">
        <f t="shared" si="2"/>
        <v>1.4290157579952927</v>
      </c>
      <c r="M24" s="193">
        <f>M25+M26</f>
        <v>533907033</v>
      </c>
      <c r="N24" s="344">
        <f t="shared" si="9"/>
        <v>4.3320997538721748</v>
      </c>
      <c r="O24" s="344">
        <f t="shared" si="3"/>
        <v>1.40379941892567</v>
      </c>
    </row>
    <row r="25" spans="1:15">
      <c r="A25" s="199" t="s">
        <v>165</v>
      </c>
      <c r="B25" s="194">
        <f>pb_spb_ekon!B27+pb_spb_ekon!B57</f>
        <v>474547991</v>
      </c>
      <c r="C25" s="346">
        <f t="shared" si="7"/>
        <v>4.4083261515725054</v>
      </c>
      <c r="D25" s="346">
        <f t="shared" si="0"/>
        <v>1.5806674805142897</v>
      </c>
      <c r="E25" s="194">
        <f>pb_spb_ekon!E27+pb_spb_ekon!E57</f>
        <v>767290077</v>
      </c>
      <c r="F25" s="346">
        <f t="shared" si="4"/>
        <v>6.1683847191127237</v>
      </c>
      <c r="G25" s="346">
        <f t="shared" si="1"/>
        <v>2.2552762242078654</v>
      </c>
      <c r="H25" s="194">
        <f t="shared" si="5"/>
        <v>292742086</v>
      </c>
      <c r="I25" s="346">
        <f t="shared" si="6"/>
        <v>61.688615598838368</v>
      </c>
      <c r="J25" s="194">
        <f>pb_spb_ekon!J27+pb_spb_ekon!J57</f>
        <v>466300794</v>
      </c>
      <c r="K25" s="346">
        <f t="shared" si="8"/>
        <v>3.8574931541631039</v>
      </c>
      <c r="L25" s="346">
        <f t="shared" si="2"/>
        <v>1.2911554589505745</v>
      </c>
      <c r="M25" s="194">
        <f>pb_spb_ekon!M27+pb_spb_ekon!M57</f>
        <v>514503055</v>
      </c>
      <c r="N25" s="346">
        <f t="shared" si="9"/>
        <v>4.1746566727319774</v>
      </c>
      <c r="O25" s="346">
        <f t="shared" si="3"/>
        <v>1.3527806247206373</v>
      </c>
    </row>
    <row r="26" spans="1:15">
      <c r="A26" s="199" t="s">
        <v>166</v>
      </c>
      <c r="B26" s="194">
        <f>B27+B30</f>
        <v>148180871</v>
      </c>
      <c r="C26" s="346">
        <f t="shared" si="7"/>
        <v>1.3765301322118375</v>
      </c>
      <c r="D26" s="346">
        <f t="shared" si="0"/>
        <v>0.49357428219305843</v>
      </c>
      <c r="E26" s="194">
        <f>E27+E30</f>
        <v>199973861</v>
      </c>
      <c r="F26" s="346">
        <f t="shared" si="4"/>
        <v>1.6076263011731504</v>
      </c>
      <c r="G26" s="346">
        <f t="shared" si="1"/>
        <v>0.5877780877079537</v>
      </c>
      <c r="H26" s="194">
        <f t="shared" si="5"/>
        <v>51792990</v>
      </c>
      <c r="I26" s="346">
        <f t="shared" si="6"/>
        <v>34.952547957421586</v>
      </c>
      <c r="J26" s="194">
        <f>J27+J30</f>
        <v>49788247</v>
      </c>
      <c r="K26" s="346">
        <f t="shared" si="8"/>
        <v>0.41187539123144123</v>
      </c>
      <c r="L26" s="346">
        <f t="shared" si="2"/>
        <v>0.13786029904471828</v>
      </c>
      <c r="M26" s="194">
        <f>M27+M30</f>
        <v>19403978</v>
      </c>
      <c r="N26" s="346">
        <f t="shared" si="9"/>
        <v>0.15744308114019748</v>
      </c>
      <c r="O26" s="346">
        <f t="shared" si="3"/>
        <v>5.1018794205032476E-2</v>
      </c>
    </row>
    <row r="27" spans="1:15" ht="65.5">
      <c r="A27" s="195" t="s">
        <v>167</v>
      </c>
      <c r="B27" s="194">
        <f>B28+B29</f>
        <v>130407535</v>
      </c>
      <c r="C27" s="346">
        <f t="shared" si="7"/>
        <v>1.2114242559349635</v>
      </c>
      <c r="D27" s="346">
        <f t="shared" si="0"/>
        <v>0.43437324295516622</v>
      </c>
      <c r="E27" s="194">
        <f>E28+E29</f>
        <v>102183671</v>
      </c>
      <c r="F27" s="346">
        <f t="shared" si="4"/>
        <v>0.82147314768315705</v>
      </c>
      <c r="G27" s="346">
        <f t="shared" si="1"/>
        <v>0.30034586737993063</v>
      </c>
      <c r="H27" s="194">
        <f t="shared" si="5"/>
        <v>-28223864</v>
      </c>
      <c r="I27" s="346">
        <f t="shared" si="6"/>
        <v>-21.642816881708555</v>
      </c>
      <c r="J27" s="194">
        <f>J28+J29</f>
        <v>33065911</v>
      </c>
      <c r="K27" s="346">
        <f t="shared" si="8"/>
        <v>0.27353915532613582</v>
      </c>
      <c r="L27" s="346">
        <f t="shared" si="2"/>
        <v>9.1557278139277304E-2</v>
      </c>
      <c r="M27" s="194">
        <f>M28+M29</f>
        <v>2705642</v>
      </c>
      <c r="N27" s="346">
        <f t="shared" si="9"/>
        <v>2.1953468146703022E-2</v>
      </c>
      <c r="O27" s="346">
        <f t="shared" si="3"/>
        <v>7.113932637446428E-3</v>
      </c>
    </row>
    <row r="28" spans="1:15" ht="65.5">
      <c r="A28" s="196" t="s">
        <v>168</v>
      </c>
      <c r="B28" s="194">
        <f>pb_spb_ekon!B32</f>
        <v>109522438</v>
      </c>
      <c r="C28" s="346">
        <f t="shared" si="7"/>
        <v>1.0174115932973748</v>
      </c>
      <c r="D28" s="346">
        <f t="shared" si="0"/>
        <v>0.36480726800346408</v>
      </c>
      <c r="E28" s="194">
        <f>pb_spb_ekon!E32</f>
        <v>91027294</v>
      </c>
      <c r="F28" s="346">
        <f t="shared" si="4"/>
        <v>0.73178500043573647</v>
      </c>
      <c r="G28" s="346">
        <f t="shared" si="1"/>
        <v>0.26755421198048324</v>
      </c>
      <c r="H28" s="194">
        <f t="shared" si="5"/>
        <v>-18495144</v>
      </c>
      <c r="I28" s="346">
        <f t="shared" si="6"/>
        <v>-16.887082079016537</v>
      </c>
      <c r="J28" s="194">
        <f>pb_spb_ekon!J32</f>
        <v>29412885</v>
      </c>
      <c r="K28" s="346">
        <f t="shared" si="8"/>
        <v>0.24331934234640534</v>
      </c>
      <c r="L28" s="346">
        <f t="shared" si="2"/>
        <v>8.1442295445105922E-2</v>
      </c>
      <c r="M28" s="194">
        <f>pb_spb_ekon!M32</f>
        <v>994235</v>
      </c>
      <c r="N28" s="346">
        <f t="shared" si="9"/>
        <v>8.0671819859527896E-3</v>
      </c>
      <c r="O28" s="346">
        <f t="shared" si="3"/>
        <v>2.614137722504141E-3</v>
      </c>
    </row>
    <row r="29" spans="1:15" ht="107.25" customHeight="1">
      <c r="A29" s="196" t="s">
        <v>169</v>
      </c>
      <c r="B29" s="194">
        <f>pb_spb_ekon!B33</f>
        <v>20885097</v>
      </c>
      <c r="C29" s="346">
        <f t="shared" si="7"/>
        <v>0.19401266263758871</v>
      </c>
      <c r="D29" s="346">
        <f t="shared" si="0"/>
        <v>6.9565974951702081E-2</v>
      </c>
      <c r="E29" s="194">
        <f>pb_spb_ekon!E33</f>
        <v>11156377</v>
      </c>
      <c r="F29" s="346">
        <f t="shared" si="4"/>
        <v>8.9688147247420552E-2</v>
      </c>
      <c r="G29" s="346">
        <f t="shared" si="1"/>
        <v>3.2791655399447416E-2</v>
      </c>
      <c r="H29" s="194">
        <f t="shared" si="5"/>
        <v>-9728720</v>
      </c>
      <c r="I29" s="346">
        <f t="shared" si="6"/>
        <v>-46.582115467311446</v>
      </c>
      <c r="J29" s="194">
        <f>pb_spb_ekon!J33</f>
        <v>3653026</v>
      </c>
      <c r="K29" s="346">
        <f t="shared" si="8"/>
        <v>3.0219812979730473E-2</v>
      </c>
      <c r="L29" s="346">
        <f t="shared" si="2"/>
        <v>1.0114982694171397E-2</v>
      </c>
      <c r="M29" s="194">
        <f>pb_spb_ekon!M33</f>
        <v>1711407</v>
      </c>
      <c r="N29" s="346">
        <f t="shared" si="9"/>
        <v>1.3886286160750232E-2</v>
      </c>
      <c r="O29" s="346">
        <f t="shared" si="3"/>
        <v>4.4997949149422874E-3</v>
      </c>
    </row>
    <row r="30" spans="1:15" ht="26.5">
      <c r="A30" s="347" t="s">
        <v>170</v>
      </c>
      <c r="B30" s="200">
        <f>B31+B32</f>
        <v>17773336</v>
      </c>
      <c r="C30" s="346">
        <f t="shared" si="7"/>
        <v>0.1651058762768739</v>
      </c>
      <c r="D30" s="346">
        <f t="shared" si="0"/>
        <v>5.920103923789221E-2</v>
      </c>
      <c r="E30" s="200">
        <f>E31+E32</f>
        <v>97790190</v>
      </c>
      <c r="F30" s="348">
        <f t="shared" si="4"/>
        <v>0.78615315348999348</v>
      </c>
      <c r="G30" s="346">
        <f t="shared" si="1"/>
        <v>0.28743222032802307</v>
      </c>
      <c r="H30" s="200">
        <f t="shared" si="5"/>
        <v>80016854</v>
      </c>
      <c r="I30" s="346">
        <f t="shared" si="6"/>
        <v>450.20728804091709</v>
      </c>
      <c r="J30" s="200">
        <f>J31+J32</f>
        <v>16722336</v>
      </c>
      <c r="K30" s="348">
        <f t="shared" si="8"/>
        <v>0.13833623590530542</v>
      </c>
      <c r="L30" s="346">
        <f t="shared" si="2"/>
        <v>4.6303020905440952E-2</v>
      </c>
      <c r="M30" s="200">
        <f>M31+M32</f>
        <v>16698336</v>
      </c>
      <c r="N30" s="348">
        <f t="shared" si="9"/>
        <v>0.13548961299349446</v>
      </c>
      <c r="O30" s="346">
        <f t="shared" si="3"/>
        <v>4.3904861567586044E-2</v>
      </c>
    </row>
    <row r="31" spans="1:15" ht="26.5">
      <c r="A31" s="196" t="s">
        <v>171</v>
      </c>
      <c r="B31" s="194">
        <f>pb_spb_ekon!B35</f>
        <v>17579851</v>
      </c>
      <c r="C31" s="346">
        <f t="shared" si="7"/>
        <v>0.16330849223645341</v>
      </c>
      <c r="D31" s="346">
        <f t="shared" si="0"/>
        <v>5.8556561854639921E-2</v>
      </c>
      <c r="E31" s="194">
        <f>pb_spb_ekon!E35</f>
        <v>74332889</v>
      </c>
      <c r="F31" s="348">
        <f t="shared" si="4"/>
        <v>0.59757563714081796</v>
      </c>
      <c r="G31" s="346">
        <f t="shared" si="1"/>
        <v>0.2184847716183646</v>
      </c>
      <c r="H31" s="200">
        <f t="shared" si="5"/>
        <v>56753038</v>
      </c>
      <c r="I31" s="346">
        <f t="shared" si="6"/>
        <v>322.83002853664692</v>
      </c>
      <c r="J31" s="194">
        <f>pb_spb_ekon!J35</f>
        <v>16485851</v>
      </c>
      <c r="K31" s="348">
        <f t="shared" si="8"/>
        <v>0.13637990368305691</v>
      </c>
      <c r="L31" s="346">
        <f t="shared" si="2"/>
        <v>4.5648209885089296E-2</v>
      </c>
      <c r="M31" s="194">
        <f>pb_spb_ekon!M35</f>
        <v>16485851</v>
      </c>
      <c r="N31" s="348">
        <f t="shared" si="9"/>
        <v>0.13376551842401624</v>
      </c>
      <c r="O31" s="346">
        <f t="shared" si="3"/>
        <v>4.3346175689532779E-2</v>
      </c>
    </row>
    <row r="32" spans="1:15" ht="52.5">
      <c r="A32" s="349" t="s">
        <v>172</v>
      </c>
      <c r="B32" s="194">
        <f>pb_spb_ekon!B36</f>
        <v>193485</v>
      </c>
      <c r="C32" s="346">
        <f t="shared" si="7"/>
        <v>1.7973840404204898E-3</v>
      </c>
      <c r="D32" s="346">
        <f t="shared" si="0"/>
        <v>6.4447738325228165E-4</v>
      </c>
      <c r="E32" s="194">
        <f>pb_spb_ekon!E36</f>
        <v>23457301</v>
      </c>
      <c r="F32" s="348">
        <f t="shared" si="4"/>
        <v>0.18857751634917547</v>
      </c>
      <c r="G32" s="346">
        <f t="shared" si="1"/>
        <v>6.8947448709658452E-2</v>
      </c>
      <c r="H32" s="200">
        <f t="shared" si="5"/>
        <v>23263816</v>
      </c>
      <c r="I32" s="346">
        <f t="shared" si="6"/>
        <v>12023.575987802673</v>
      </c>
      <c r="J32" s="194">
        <f>pb_spb_ekon!J36</f>
        <v>236485</v>
      </c>
      <c r="K32" s="348">
        <f t="shared" si="8"/>
        <v>1.9563322222485033E-3</v>
      </c>
      <c r="L32" s="346">
        <f t="shared" si="2"/>
        <v>6.5481102035165443E-4</v>
      </c>
      <c r="M32" s="194">
        <f>pb_spb_ekon!M36</f>
        <v>212485</v>
      </c>
      <c r="N32" s="348">
        <f t="shared" si="9"/>
        <v>1.7240945694782207E-3</v>
      </c>
      <c r="O32" s="346">
        <f t="shared" si="3"/>
        <v>5.5868587805326959E-4</v>
      </c>
    </row>
    <row r="33" spans="1:15">
      <c r="A33" s="350"/>
      <c r="B33" s="351"/>
      <c r="C33" s="352"/>
      <c r="D33" s="353"/>
      <c r="E33" s="351"/>
      <c r="F33" s="352"/>
      <c r="G33" s="353"/>
      <c r="H33" s="354"/>
      <c r="I33" s="355"/>
      <c r="J33" s="1"/>
      <c r="K33" s="352"/>
      <c r="L33" s="353"/>
      <c r="M33" s="1"/>
      <c r="N33" s="352"/>
      <c r="O33" s="353"/>
    </row>
    <row r="34" spans="1:15" s="1" customFormat="1">
      <c r="A34" s="210" t="s">
        <v>79</v>
      </c>
      <c r="B34" s="211">
        <v>30022</v>
      </c>
      <c r="C34" s="212"/>
      <c r="D34" s="212"/>
      <c r="E34" s="213">
        <v>34022</v>
      </c>
      <c r="F34" s="212"/>
      <c r="G34" s="212"/>
      <c r="H34" s="212"/>
      <c r="I34" s="212"/>
      <c r="J34" s="213">
        <v>36115</v>
      </c>
      <c r="K34" s="212"/>
      <c r="L34" s="212"/>
      <c r="M34" s="211">
        <v>38033</v>
      </c>
      <c r="N34" s="212"/>
      <c r="O34" s="212"/>
    </row>
    <row r="35" spans="1:15">
      <c r="B35" s="39"/>
      <c r="C35" s="39"/>
      <c r="D35" s="39"/>
      <c r="F35" s="39"/>
      <c r="K35" s="39"/>
      <c r="N35" s="39"/>
    </row>
    <row r="36" spans="1:15">
      <c r="B36" s="39"/>
      <c r="C36" s="39"/>
      <c r="D36" s="39"/>
      <c r="E36" s="39"/>
      <c r="F36" s="39"/>
      <c r="H36" s="39"/>
      <c r="I36" s="39"/>
      <c r="J36" s="39"/>
      <c r="K36" s="39"/>
      <c r="M36" s="39"/>
      <c r="N36" s="39"/>
    </row>
    <row r="37" spans="1:15">
      <c r="B37" s="39"/>
      <c r="C37" s="39"/>
      <c r="D37" s="39"/>
      <c r="E37" s="39"/>
      <c r="F37" s="39"/>
      <c r="H37" s="39"/>
      <c r="I37" s="39"/>
      <c r="J37" s="39"/>
      <c r="K37" s="39"/>
      <c r="M37" s="39"/>
      <c r="N37" s="39"/>
    </row>
    <row r="38" spans="1:15">
      <c r="B38" s="39"/>
      <c r="C38" s="39"/>
      <c r="D38" s="39"/>
      <c r="F38" s="39"/>
      <c r="K38" s="39"/>
      <c r="N38" s="39"/>
    </row>
    <row r="39" spans="1:15">
      <c r="B39" s="39"/>
      <c r="C39" s="39"/>
      <c r="D39" s="39"/>
      <c r="E39" s="21"/>
      <c r="F39" s="39"/>
      <c r="K39" s="39"/>
      <c r="N39" s="39"/>
    </row>
    <row r="40" spans="1:15">
      <c r="B40" s="39"/>
      <c r="C40" s="39"/>
      <c r="D40" s="39"/>
      <c r="F40" s="39"/>
      <c r="K40" s="39"/>
      <c r="N40" s="39"/>
    </row>
    <row r="41" spans="1:15">
      <c r="B41" s="39"/>
      <c r="C41" s="39"/>
      <c r="D41" s="39"/>
      <c r="F41" s="39"/>
      <c r="K41" s="39"/>
      <c r="N41" s="39"/>
    </row>
    <row r="42" spans="1:15">
      <c r="B42" s="39"/>
      <c r="C42" s="39"/>
      <c r="D42" s="39"/>
      <c r="F42" s="39"/>
      <c r="K42" s="39"/>
      <c r="N42" s="39"/>
    </row>
    <row r="43" spans="1:15">
      <c r="B43" s="39"/>
      <c r="C43" s="39"/>
      <c r="D43" s="39"/>
      <c r="F43" s="39"/>
      <c r="K43" s="39"/>
      <c r="N43" s="39"/>
    </row>
    <row r="44" spans="1:15">
      <c r="B44" s="39"/>
      <c r="C44" s="39"/>
      <c r="D44" s="39"/>
      <c r="F44" s="39"/>
      <c r="K44" s="39"/>
      <c r="N44" s="39"/>
    </row>
    <row r="45" spans="1:15">
      <c r="B45" s="39"/>
      <c r="C45" s="39"/>
      <c r="D45" s="39"/>
      <c r="F45" s="39"/>
      <c r="K45" s="39"/>
      <c r="N45" s="39"/>
    </row>
    <row r="46" spans="1:15">
      <c r="B46" s="39"/>
      <c r="C46" s="39"/>
      <c r="D46" s="39"/>
      <c r="F46" s="39"/>
      <c r="K46" s="39"/>
      <c r="N46" s="39"/>
    </row>
    <row r="47" spans="1:15">
      <c r="B47" s="39"/>
      <c r="C47" s="39"/>
      <c r="D47" s="39"/>
      <c r="F47" s="39"/>
      <c r="K47" s="39"/>
      <c r="N47" s="39"/>
    </row>
    <row r="48" spans="1:15">
      <c r="B48" s="39"/>
      <c r="C48" s="39"/>
      <c r="D48" s="39"/>
      <c r="F48" s="39"/>
      <c r="K48" s="39"/>
      <c r="N48" s="39"/>
    </row>
    <row r="49" spans="2:14">
      <c r="B49" s="39"/>
      <c r="C49" s="39"/>
      <c r="D49" s="39"/>
      <c r="F49" s="39"/>
      <c r="K49" s="39"/>
      <c r="N49" s="39"/>
    </row>
    <row r="50" spans="2:14">
      <c r="B50" s="39"/>
      <c r="C50" s="39"/>
      <c r="D50" s="39"/>
      <c r="F50" s="39"/>
      <c r="K50" s="39"/>
      <c r="N50" s="39"/>
    </row>
    <row r="51" spans="2:14">
      <c r="B51" s="39"/>
      <c r="C51" s="39"/>
      <c r="D51" s="39"/>
      <c r="F51" s="39"/>
      <c r="K51" s="39"/>
      <c r="N51" s="39"/>
    </row>
  </sheetData>
  <mergeCells count="1">
    <mergeCell ref="A2:I2"/>
  </mergeCells>
  <pageMargins left="0.39370078740157483" right="0.19685039370078741" top="0.6692913385826772" bottom="0.43307086614173229" header="0.39370078740157483" footer="0.19685039370078741"/>
  <pageSetup paperSize="9" scale="70" firstPageNumber="882" orientation="landscape" useFirstPageNumber="1" r:id="rId1"/>
  <headerFooter alignWithMargins="0">
    <oddHeader>&amp;C&amp;"Times New Roman,Regular"&amp;12&amp;P</oddHeader>
    <oddFooter>&amp;L&amp;F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O66"/>
  <sheetViews>
    <sheetView tabSelected="1" view="pageLayout" topLeftCell="A55" zoomScale="70" zoomScaleNormal="100" zoomScalePageLayoutView="70" workbookViewId="0">
      <selection activeCell="F11" sqref="F11"/>
    </sheetView>
  </sheetViews>
  <sheetFormatPr defaultColWidth="8.81640625" defaultRowHeight="15.5"/>
  <cols>
    <col min="1" max="1" width="48.453125" style="105" customWidth="1"/>
    <col min="2" max="2" width="15.81640625" style="40" customWidth="1"/>
    <col min="3" max="3" width="8.26953125" style="40" customWidth="1"/>
    <col min="4" max="4" width="7.26953125" style="40" customWidth="1"/>
    <col min="5" max="5" width="17.1796875" style="12" customWidth="1"/>
    <col min="6" max="7" width="7.453125" style="40" customWidth="1"/>
    <col min="8" max="8" width="18.1796875" style="12" customWidth="1"/>
    <col min="9" max="9" width="14" style="12" customWidth="1"/>
    <col min="10" max="10" width="16" style="40" customWidth="1"/>
    <col min="11" max="11" width="7.453125" style="40" customWidth="1"/>
    <col min="12" max="12" width="8.1796875" style="40" customWidth="1"/>
    <col min="13" max="13" width="16.26953125" style="40" customWidth="1"/>
    <col min="14" max="14" width="7.453125" style="40" customWidth="1"/>
    <col min="15" max="15" width="7.26953125" style="40" customWidth="1"/>
    <col min="16" max="16384" width="8.81640625" style="12"/>
  </cols>
  <sheetData>
    <row r="1" spans="1:15">
      <c r="A1" s="378"/>
      <c r="B1" s="378"/>
      <c r="C1" s="378"/>
      <c r="D1" s="378"/>
      <c r="E1" s="378"/>
      <c r="F1" s="378"/>
      <c r="G1" s="378"/>
      <c r="H1" s="378"/>
      <c r="I1" s="378"/>
      <c r="M1" s="117"/>
    </row>
    <row r="2" spans="1:15">
      <c r="A2" s="396" t="s">
        <v>62</v>
      </c>
      <c r="B2" s="396"/>
      <c r="C2" s="396"/>
      <c r="D2" s="396"/>
      <c r="E2" s="396"/>
      <c r="F2" s="396"/>
      <c r="G2" s="396"/>
      <c r="H2" s="396"/>
      <c r="I2" s="396"/>
      <c r="J2" s="1"/>
      <c r="K2" s="1"/>
      <c r="L2" s="1"/>
      <c r="M2" s="1"/>
      <c r="N2" s="1"/>
      <c r="O2" s="1"/>
    </row>
    <row r="3" spans="1:15">
      <c r="A3" s="356"/>
      <c r="B3" s="357"/>
      <c r="C3" s="357"/>
      <c r="D3" s="357"/>
      <c r="E3" s="1"/>
      <c r="F3" s="341"/>
      <c r="G3" s="341"/>
      <c r="H3" s="1"/>
      <c r="I3" s="1"/>
      <c r="J3" s="357"/>
      <c r="K3" s="341"/>
      <c r="L3" s="341"/>
      <c r="M3" s="357"/>
      <c r="N3" s="341"/>
      <c r="O3" s="341"/>
    </row>
    <row r="4" spans="1:15" ht="65">
      <c r="A4" s="343" t="s">
        <v>144</v>
      </c>
      <c r="B4" s="126" t="s">
        <v>64</v>
      </c>
      <c r="C4" s="126" t="s">
        <v>0</v>
      </c>
      <c r="D4" s="126" t="s">
        <v>1</v>
      </c>
      <c r="E4" s="126" t="s">
        <v>141</v>
      </c>
      <c r="F4" s="126" t="s">
        <v>0</v>
      </c>
      <c r="G4" s="126" t="s">
        <v>1</v>
      </c>
      <c r="H4" s="126" t="s">
        <v>65</v>
      </c>
      <c r="I4" s="126" t="s">
        <v>66</v>
      </c>
      <c r="J4" s="126" t="s">
        <v>142</v>
      </c>
      <c r="K4" s="126" t="s">
        <v>0</v>
      </c>
      <c r="L4" s="126" t="s">
        <v>1</v>
      </c>
      <c r="M4" s="126" t="s">
        <v>143</v>
      </c>
      <c r="N4" s="143" t="s">
        <v>0</v>
      </c>
      <c r="O4" s="143" t="s">
        <v>1</v>
      </c>
    </row>
    <row r="5" spans="1:15">
      <c r="A5" s="189" t="s">
        <v>145</v>
      </c>
      <c r="B5" s="201">
        <v>7846049919</v>
      </c>
      <c r="C5" s="191">
        <f>B5/B5*100</f>
        <v>100</v>
      </c>
      <c r="D5" s="191">
        <f t="shared" ref="D5:D28" si="0">B5/$B$59/1000000*100</f>
        <v>26.134334551329026</v>
      </c>
      <c r="E5" s="201">
        <v>9297524115</v>
      </c>
      <c r="F5" s="191">
        <f>E5/E5*100</f>
        <v>100</v>
      </c>
      <c r="G5" s="191">
        <f t="shared" ref="G5:G28" si="1">E5/$E$59/1000000*100</f>
        <v>27.327976353535949</v>
      </c>
      <c r="H5" s="201">
        <f>E5-B5</f>
        <v>1451474196</v>
      </c>
      <c r="I5" s="191">
        <f>E5/B5*100-100</f>
        <v>18.499425965734801</v>
      </c>
      <c r="J5" s="201">
        <v>8788163319</v>
      </c>
      <c r="K5" s="191">
        <f>J5/J5*100</f>
        <v>100</v>
      </c>
      <c r="L5" s="191">
        <f t="shared" ref="L5:L28" si="2">J5/$J$59/1000000*100</f>
        <v>24.333831701509069</v>
      </c>
      <c r="M5" s="201">
        <v>8793937271</v>
      </c>
      <c r="N5" s="191">
        <f>M5/M5*100</f>
        <v>100</v>
      </c>
      <c r="O5" s="191">
        <f t="shared" ref="O5:O28" si="3">M5/$M$59/1000000*100</f>
        <v>23.121860676254833</v>
      </c>
    </row>
    <row r="6" spans="1:15">
      <c r="A6" s="192" t="s">
        <v>146</v>
      </c>
      <c r="B6" s="202">
        <v>7224852018</v>
      </c>
      <c r="C6" s="344">
        <f>B6/$B$5*100</f>
        <v>92.082666980034034</v>
      </c>
      <c r="D6" s="344">
        <f t="shared" si="0"/>
        <v>24.065192252348279</v>
      </c>
      <c r="E6" s="202">
        <v>8331236656</v>
      </c>
      <c r="F6" s="344">
        <f t="shared" ref="F6:F36" si="4">E6/$E$5*100</f>
        <v>89.607045412863656</v>
      </c>
      <c r="G6" s="344">
        <f t="shared" si="1"/>
        <v>24.487792181529599</v>
      </c>
      <c r="H6" s="202">
        <f t="shared" ref="H6:H36" si="5">E6-B6</f>
        <v>1106384638</v>
      </c>
      <c r="I6" s="344">
        <f t="shared" ref="I6:I36" si="6">E6/B6*100-100</f>
        <v>15.313595838967387</v>
      </c>
      <c r="J6" s="202">
        <v>8273050757</v>
      </c>
      <c r="K6" s="344">
        <f>J6/$J$5*100</f>
        <v>94.138564074175463</v>
      </c>
      <c r="L6" s="344">
        <f t="shared" si="2"/>
        <v>22.907519748027134</v>
      </c>
      <c r="M6" s="202">
        <v>8261006717</v>
      </c>
      <c r="N6" s="344">
        <f>M6/$M$5*100</f>
        <v>93.939795820952014</v>
      </c>
      <c r="O6" s="344">
        <f t="shared" si="3"/>
        <v>21.720628709278785</v>
      </c>
    </row>
    <row r="7" spans="1:15">
      <c r="A7" s="345" t="s">
        <v>147</v>
      </c>
      <c r="B7" s="358">
        <v>2130674635</v>
      </c>
      <c r="C7" s="346">
        <f t="shared" ref="C7:C36" si="7">B7/$B$5*100</f>
        <v>27.156016810960594</v>
      </c>
      <c r="D7" s="346">
        <f t="shared" si="0"/>
        <v>7.0970442841915924</v>
      </c>
      <c r="E7" s="358">
        <v>2219816844</v>
      </c>
      <c r="F7" s="348">
        <f t="shared" si="4"/>
        <v>23.875354519583304</v>
      </c>
      <c r="G7" s="348">
        <f t="shared" si="1"/>
        <v>6.5246512374346022</v>
      </c>
      <c r="H7" s="358">
        <f t="shared" si="5"/>
        <v>89142209</v>
      </c>
      <c r="I7" s="348">
        <f t="shared" si="6"/>
        <v>4.1837551137881661</v>
      </c>
      <c r="J7" s="358">
        <v>2145998079</v>
      </c>
      <c r="K7" s="348">
        <f t="shared" ref="K7:K36" si="8">J7/$J$5*100</f>
        <v>24.419187503722814</v>
      </c>
      <c r="L7" s="348">
        <f t="shared" si="2"/>
        <v>5.9421239900318428</v>
      </c>
      <c r="M7" s="358">
        <v>2111588447</v>
      </c>
      <c r="N7" s="348">
        <f t="shared" ref="N7:N36" si="9">M7/$M$5*100</f>
        <v>24.011866151961776</v>
      </c>
      <c r="O7" s="348">
        <f t="shared" si="3"/>
        <v>5.551990237425394</v>
      </c>
    </row>
    <row r="8" spans="1:15">
      <c r="A8" s="347" t="s">
        <v>148</v>
      </c>
      <c r="B8" s="358">
        <v>1256473714</v>
      </c>
      <c r="C8" s="346">
        <f t="shared" si="7"/>
        <v>16.014092785177446</v>
      </c>
      <c r="D8" s="346">
        <f t="shared" si="0"/>
        <v>4.1851765838385182</v>
      </c>
      <c r="E8" s="358">
        <v>1345423383</v>
      </c>
      <c r="F8" s="348">
        <f t="shared" si="4"/>
        <v>14.470770565998151</v>
      </c>
      <c r="G8" s="348">
        <f t="shared" si="1"/>
        <v>3.9545687584504141</v>
      </c>
      <c r="H8" s="358">
        <f t="shared" si="5"/>
        <v>88949669</v>
      </c>
      <c r="I8" s="348">
        <f t="shared" si="6"/>
        <v>7.0793099775106043</v>
      </c>
      <c r="J8" s="358">
        <v>1348379613</v>
      </c>
      <c r="K8" s="348">
        <f t="shared" si="8"/>
        <v>15.343133303915787</v>
      </c>
      <c r="L8" s="348">
        <f t="shared" si="2"/>
        <v>3.7335722359130554</v>
      </c>
      <c r="M8" s="358">
        <v>1372042964</v>
      </c>
      <c r="N8" s="348">
        <f t="shared" si="9"/>
        <v>15.602146361955782</v>
      </c>
      <c r="O8" s="348">
        <f t="shared" si="3"/>
        <v>3.6075065443167778</v>
      </c>
    </row>
    <row r="9" spans="1:15">
      <c r="A9" s="347" t="s">
        <v>149</v>
      </c>
      <c r="B9" s="358">
        <v>874200921</v>
      </c>
      <c r="C9" s="346">
        <f t="shared" si="7"/>
        <v>11.141924025783146</v>
      </c>
      <c r="D9" s="346">
        <f t="shared" si="0"/>
        <v>2.9118677003530746</v>
      </c>
      <c r="E9" s="358">
        <v>874393461</v>
      </c>
      <c r="F9" s="348">
        <f t="shared" si="4"/>
        <v>9.4045839535851528</v>
      </c>
      <c r="G9" s="348">
        <f t="shared" si="1"/>
        <v>2.5700824789841867</v>
      </c>
      <c r="H9" s="358">
        <f t="shared" si="5"/>
        <v>192540</v>
      </c>
      <c r="I9" s="348">
        <f t="shared" si="6"/>
        <v>2.2024685100973329E-2</v>
      </c>
      <c r="J9" s="358">
        <v>797618466</v>
      </c>
      <c r="K9" s="348">
        <f t="shared" si="8"/>
        <v>9.0760541998070252</v>
      </c>
      <c r="L9" s="348">
        <f t="shared" si="2"/>
        <v>2.2085517541187873</v>
      </c>
      <c r="M9" s="358">
        <v>739545483</v>
      </c>
      <c r="N9" s="348">
        <f t="shared" si="9"/>
        <v>8.4097197900059939</v>
      </c>
      <c r="O9" s="348">
        <f t="shared" si="3"/>
        <v>1.9444836931086162</v>
      </c>
    </row>
    <row r="10" spans="1:15">
      <c r="A10" s="345" t="s">
        <v>150</v>
      </c>
      <c r="B10" s="359">
        <v>226408726</v>
      </c>
      <c r="C10" s="346">
        <f t="shared" si="7"/>
        <v>2.8856396318831528</v>
      </c>
      <c r="D10" s="346">
        <f t="shared" si="0"/>
        <v>0.75414271534208244</v>
      </c>
      <c r="E10" s="359">
        <v>166570270</v>
      </c>
      <c r="F10" s="348">
        <f t="shared" si="4"/>
        <v>1.7915551273619903</v>
      </c>
      <c r="G10" s="348">
        <f t="shared" si="1"/>
        <v>0.48959576156604551</v>
      </c>
      <c r="H10" s="359">
        <f t="shared" si="5"/>
        <v>-59838456</v>
      </c>
      <c r="I10" s="348">
        <f t="shared" si="6"/>
        <v>-26.429394775181947</v>
      </c>
      <c r="J10" s="359">
        <v>204019646</v>
      </c>
      <c r="K10" s="348">
        <f t="shared" si="8"/>
        <v>2.3215277025963972</v>
      </c>
      <c r="L10" s="348">
        <f t="shared" si="2"/>
        <v>0.56491664405371733</v>
      </c>
      <c r="M10" s="359">
        <v>205318303</v>
      </c>
      <c r="N10" s="348">
        <f t="shared" si="9"/>
        <v>2.3347710663923382</v>
      </c>
      <c r="O10" s="348">
        <f t="shared" si="3"/>
        <v>0.5398425130807456</v>
      </c>
    </row>
    <row r="11" spans="1:15" ht="26.5">
      <c r="A11" s="345" t="s">
        <v>151</v>
      </c>
      <c r="B11" s="358">
        <v>3174061363</v>
      </c>
      <c r="C11" s="346">
        <f t="shared" si="7"/>
        <v>40.454259095569746</v>
      </c>
      <c r="D11" s="346">
        <f t="shared" si="0"/>
        <v>10.572451412297648</v>
      </c>
      <c r="E11" s="358">
        <v>4172752420</v>
      </c>
      <c r="F11" s="348">
        <f t="shared" si="4"/>
        <v>44.880253800772209</v>
      </c>
      <c r="G11" s="348">
        <f t="shared" si="1"/>
        <v>12.264865146081947</v>
      </c>
      <c r="H11" s="358">
        <f t="shared" si="5"/>
        <v>998691057</v>
      </c>
      <c r="I11" s="348">
        <f t="shared" si="6"/>
        <v>31.464138300592793</v>
      </c>
      <c r="J11" s="358">
        <v>4221948465</v>
      </c>
      <c r="K11" s="348">
        <f t="shared" si="8"/>
        <v>48.041306377091921</v>
      </c>
      <c r="L11" s="348">
        <f t="shared" si="2"/>
        <v>11.690290641007891</v>
      </c>
      <c r="M11" s="358">
        <v>4372803076</v>
      </c>
      <c r="N11" s="348">
        <f t="shared" si="9"/>
        <v>49.725202048237357</v>
      </c>
      <c r="O11" s="348">
        <f t="shared" si="3"/>
        <v>11.497391938579653</v>
      </c>
    </row>
    <row r="12" spans="1:15">
      <c r="A12" s="347" t="s">
        <v>152</v>
      </c>
      <c r="B12" s="358">
        <v>2705559405</v>
      </c>
      <c r="C12" s="346">
        <f t="shared" si="7"/>
        <v>34.483076617295225</v>
      </c>
      <c r="D12" s="346">
        <f t="shared" si="0"/>
        <v>9.0119226067550464</v>
      </c>
      <c r="E12" s="358">
        <v>3602316436</v>
      </c>
      <c r="F12" s="348">
        <f t="shared" si="4"/>
        <v>38.74490016313338</v>
      </c>
      <c r="G12" s="348">
        <f t="shared" si="1"/>
        <v>10.5881971547822</v>
      </c>
      <c r="H12" s="358">
        <f t="shared" si="5"/>
        <v>896757031</v>
      </c>
      <c r="I12" s="348">
        <f t="shared" si="6"/>
        <v>33.144976574631897</v>
      </c>
      <c r="J12" s="358">
        <v>3645131842</v>
      </c>
      <c r="K12" s="348">
        <f t="shared" si="8"/>
        <v>41.47774352485267</v>
      </c>
      <c r="L12" s="348">
        <f t="shared" si="2"/>
        <v>10.093124302921225</v>
      </c>
      <c r="M12" s="360">
        <v>3784295537</v>
      </c>
      <c r="N12" s="348">
        <f t="shared" si="9"/>
        <v>43.033005812761161</v>
      </c>
      <c r="O12" s="348">
        <f t="shared" si="3"/>
        <v>9.9500316488312777</v>
      </c>
    </row>
    <row r="13" spans="1:15">
      <c r="A13" s="347" t="s">
        <v>153</v>
      </c>
      <c r="B13" s="358">
        <v>468501958</v>
      </c>
      <c r="C13" s="346">
        <f t="shared" si="7"/>
        <v>5.9711824782745175</v>
      </c>
      <c r="D13" s="346">
        <f t="shared" si="0"/>
        <v>1.5605288055426021</v>
      </c>
      <c r="E13" s="358">
        <v>570435984</v>
      </c>
      <c r="F13" s="348">
        <f t="shared" si="4"/>
        <v>6.1353536376388309</v>
      </c>
      <c r="G13" s="348">
        <f t="shared" si="1"/>
        <v>1.6766679912997473</v>
      </c>
      <c r="H13" s="358">
        <f t="shared" si="5"/>
        <v>101934026</v>
      </c>
      <c r="I13" s="348">
        <f t="shared" si="6"/>
        <v>21.757438631665238</v>
      </c>
      <c r="J13" s="358">
        <v>576816623</v>
      </c>
      <c r="K13" s="348">
        <f t="shared" si="8"/>
        <v>6.5635628522392508</v>
      </c>
      <c r="L13" s="348">
        <f t="shared" si="2"/>
        <v>1.5971663380866676</v>
      </c>
      <c r="M13" s="360">
        <v>588507539</v>
      </c>
      <c r="N13" s="348">
        <f t="shared" si="9"/>
        <v>6.6921962354761941</v>
      </c>
      <c r="O13" s="348">
        <f t="shared" si="3"/>
        <v>1.5473602897483765</v>
      </c>
    </row>
    <row r="14" spans="1:15" ht="26.5">
      <c r="A14" s="345" t="s">
        <v>154</v>
      </c>
      <c r="B14" s="358">
        <v>393200249</v>
      </c>
      <c r="C14" s="346">
        <f t="shared" si="7"/>
        <v>5.011442102194966</v>
      </c>
      <c r="D14" s="346">
        <f t="shared" si="0"/>
        <v>1.3097070448337884</v>
      </c>
      <c r="E14" s="358">
        <v>409077792</v>
      </c>
      <c r="F14" s="348">
        <f t="shared" si="4"/>
        <v>4.3998572839410155</v>
      </c>
      <c r="G14" s="348">
        <f t="shared" si="1"/>
        <v>1.20239195814473</v>
      </c>
      <c r="H14" s="358">
        <f t="shared" si="5"/>
        <v>15877543</v>
      </c>
      <c r="I14" s="348">
        <f t="shared" si="6"/>
        <v>4.0380297419394537</v>
      </c>
      <c r="J14" s="358">
        <v>409116174</v>
      </c>
      <c r="K14" s="348">
        <f t="shared" si="8"/>
        <v>4.6553091829266675</v>
      </c>
      <c r="L14" s="348">
        <f t="shared" si="2"/>
        <v>1.1328151017582724</v>
      </c>
      <c r="M14" s="358">
        <v>397181943</v>
      </c>
      <c r="N14" s="348">
        <f t="shared" si="9"/>
        <v>4.5165428267244687</v>
      </c>
      <c r="O14" s="348">
        <f t="shared" si="3"/>
        <v>1.0443087397786135</v>
      </c>
    </row>
    <row r="15" spans="1:15">
      <c r="A15" s="347" t="s">
        <v>155</v>
      </c>
      <c r="B15" s="358">
        <v>356279400</v>
      </c>
      <c r="C15" s="346">
        <f t="shared" si="7"/>
        <v>4.5408760290606045</v>
      </c>
      <c r="D15" s="346">
        <f t="shared" si="0"/>
        <v>1.1867277329958033</v>
      </c>
      <c r="E15" s="358">
        <v>372094692</v>
      </c>
      <c r="F15" s="348">
        <f t="shared" si="4"/>
        <v>4.0020836450393009</v>
      </c>
      <c r="G15" s="348">
        <f t="shared" si="1"/>
        <v>1.0936884721650697</v>
      </c>
      <c r="H15" s="358">
        <f t="shared" si="5"/>
        <v>15815292</v>
      </c>
      <c r="I15" s="348">
        <f t="shared" si="6"/>
        <v>4.43901387506547</v>
      </c>
      <c r="J15" s="358">
        <v>363069776</v>
      </c>
      <c r="K15" s="348">
        <f t="shared" si="8"/>
        <v>4.1313498944090341</v>
      </c>
      <c r="L15" s="348">
        <f t="shared" si="2"/>
        <v>1.005315730305967</v>
      </c>
      <c r="M15" s="358">
        <v>368850000</v>
      </c>
      <c r="N15" s="348">
        <f t="shared" si="9"/>
        <v>4.1943669670736279</v>
      </c>
      <c r="O15" s="348">
        <f t="shared" si="3"/>
        <v>0.96981568637761939</v>
      </c>
    </row>
    <row r="16" spans="1:15">
      <c r="A16" s="347" t="s">
        <v>156</v>
      </c>
      <c r="B16" s="358">
        <v>36920849</v>
      </c>
      <c r="C16" s="346">
        <f t="shared" si="7"/>
        <v>0.47056607313436083</v>
      </c>
      <c r="D16" s="346">
        <f t="shared" si="0"/>
        <v>0.12297931183798548</v>
      </c>
      <c r="E16" s="358">
        <v>36983100</v>
      </c>
      <c r="F16" s="348">
        <f t="shared" si="4"/>
        <v>0.39777363890171524</v>
      </c>
      <c r="G16" s="348">
        <f t="shared" si="1"/>
        <v>0.10870348597966022</v>
      </c>
      <c r="H16" s="358">
        <f t="shared" si="5"/>
        <v>62251</v>
      </c>
      <c r="I16" s="348">
        <f t="shared" si="6"/>
        <v>0.16860663198725945</v>
      </c>
      <c r="J16" s="358">
        <v>46046398</v>
      </c>
      <c r="K16" s="348">
        <f t="shared" si="8"/>
        <v>0.52395928851763307</v>
      </c>
      <c r="L16" s="348">
        <f t="shared" si="2"/>
        <v>0.12749937145230514</v>
      </c>
      <c r="M16" s="358">
        <v>28331943</v>
      </c>
      <c r="N16" s="348">
        <f t="shared" si="9"/>
        <v>0.3221758596508415</v>
      </c>
      <c r="O16" s="348">
        <f t="shared" si="3"/>
        <v>7.4493053400993867E-2</v>
      </c>
    </row>
    <row r="17" spans="1:15" ht="26.5">
      <c r="A17" s="199" t="s">
        <v>157</v>
      </c>
      <c r="B17" s="358">
        <v>1300507045</v>
      </c>
      <c r="C17" s="346">
        <f t="shared" si="7"/>
        <v>16.57530933942558</v>
      </c>
      <c r="D17" s="346">
        <f t="shared" si="0"/>
        <v>4.3318467956831652</v>
      </c>
      <c r="E17" s="358">
        <v>1363019330</v>
      </c>
      <c r="F17" s="348">
        <f t="shared" si="4"/>
        <v>14.660024681205142</v>
      </c>
      <c r="G17" s="348">
        <f t="shared" si="1"/>
        <v>4.0062880783022754</v>
      </c>
      <c r="H17" s="358">
        <f>E17-B17</f>
        <v>62512285</v>
      </c>
      <c r="I17" s="348">
        <f>E17/B17*100-100</f>
        <v>4.8067625039278425</v>
      </c>
      <c r="J17" s="358">
        <v>1291968393</v>
      </c>
      <c r="K17" s="348">
        <f t="shared" si="8"/>
        <v>14.701233307837663</v>
      </c>
      <c r="L17" s="348">
        <f t="shared" si="2"/>
        <v>3.5773733711754114</v>
      </c>
      <c r="M17" s="358">
        <v>1174114948</v>
      </c>
      <c r="N17" s="348">
        <f t="shared" si="9"/>
        <v>13.351413727636082</v>
      </c>
      <c r="O17" s="348">
        <f t="shared" si="3"/>
        <v>3.0870952804143768</v>
      </c>
    </row>
    <row r="18" spans="1:15" ht="26.5">
      <c r="A18" s="199" t="s">
        <v>173</v>
      </c>
      <c r="B18" s="358">
        <v>253246109</v>
      </c>
      <c r="C18" s="346">
        <f t="shared" si="7"/>
        <v>3.2276892399924582</v>
      </c>
      <c r="D18" s="346">
        <f t="shared" si="0"/>
        <v>0.84353510425687839</v>
      </c>
      <c r="E18" s="358">
        <v>242482205</v>
      </c>
      <c r="F18" s="348">
        <f t="shared" si="4"/>
        <v>2.6080298582801795</v>
      </c>
      <c r="G18" s="348">
        <f t="shared" si="1"/>
        <v>0.71272178296396449</v>
      </c>
      <c r="H18" s="358">
        <f t="shared" ref="H18:H19" si="10">E18-B18</f>
        <v>-10763904</v>
      </c>
      <c r="I18" s="348">
        <f t="shared" ref="I18:I19" si="11">E18/B18*100-100</f>
        <v>-4.2503729050383896</v>
      </c>
      <c r="J18" s="358">
        <v>237918066</v>
      </c>
      <c r="K18" s="348">
        <f t="shared" si="8"/>
        <v>2.7072558549932886</v>
      </c>
      <c r="L18" s="348">
        <f t="shared" si="2"/>
        <v>0.65877908348331715</v>
      </c>
      <c r="M18" s="358">
        <v>237047223</v>
      </c>
      <c r="N18" s="348">
        <f t="shared" si="9"/>
        <v>2.6955755504615313</v>
      </c>
      <c r="O18" s="348">
        <f t="shared" si="3"/>
        <v>0.62326722320090444</v>
      </c>
    </row>
    <row r="19" spans="1:15" ht="26.5">
      <c r="A19" s="199" t="s">
        <v>174</v>
      </c>
      <c r="B19" s="358">
        <v>253246109</v>
      </c>
      <c r="C19" s="346">
        <f t="shared" si="7"/>
        <v>3.2276892399924582</v>
      </c>
      <c r="D19" s="346">
        <f t="shared" si="0"/>
        <v>0.84353510425687839</v>
      </c>
      <c r="E19" s="358">
        <v>242482205</v>
      </c>
      <c r="F19" s="348">
        <f t="shared" si="4"/>
        <v>2.6080298582801795</v>
      </c>
      <c r="G19" s="348">
        <f t="shared" si="1"/>
        <v>0.71272178296396449</v>
      </c>
      <c r="H19" s="358">
        <f t="shared" si="10"/>
        <v>-10763904</v>
      </c>
      <c r="I19" s="348">
        <f t="shared" si="11"/>
        <v>-4.2503729050383896</v>
      </c>
      <c r="J19" s="358">
        <v>237918066</v>
      </c>
      <c r="K19" s="348">
        <f t="shared" si="8"/>
        <v>2.7072558549932886</v>
      </c>
      <c r="L19" s="348">
        <f t="shared" si="2"/>
        <v>0.65877908348331715</v>
      </c>
      <c r="M19" s="358">
        <v>237047223</v>
      </c>
      <c r="N19" s="348">
        <f t="shared" si="9"/>
        <v>2.6955755504615313</v>
      </c>
      <c r="O19" s="348">
        <f t="shared" si="3"/>
        <v>0.62326722320090444</v>
      </c>
    </row>
    <row r="20" spans="1:15" ht="52.5">
      <c r="A20" s="195" t="s">
        <v>158</v>
      </c>
      <c r="B20" s="358">
        <v>79343803</v>
      </c>
      <c r="C20" s="346">
        <f t="shared" si="7"/>
        <v>1.0112579427752681</v>
      </c>
      <c r="D20" s="346">
        <f t="shared" si="0"/>
        <v>0.26428553394177601</v>
      </c>
      <c r="E20" s="358">
        <v>109636778</v>
      </c>
      <c r="F20" s="348">
        <f t="shared" si="4"/>
        <v>1.1792040186604023</v>
      </c>
      <c r="G20" s="348">
        <f t="shared" si="1"/>
        <v>0.32225259537946038</v>
      </c>
      <c r="H20" s="358">
        <f t="shared" si="5"/>
        <v>30292975</v>
      </c>
      <c r="I20" s="348">
        <f t="shared" si="6"/>
        <v>38.179383713180471</v>
      </c>
      <c r="J20" s="358">
        <v>64334200</v>
      </c>
      <c r="K20" s="348">
        <f t="shared" si="8"/>
        <v>0.73205512534012107</v>
      </c>
      <c r="L20" s="348">
        <f t="shared" si="2"/>
        <v>0.17813706216253633</v>
      </c>
      <c r="M20" s="358">
        <v>26690620</v>
      </c>
      <c r="N20" s="348">
        <f t="shared" si="9"/>
        <v>0.30351160324987037</v>
      </c>
      <c r="O20" s="348">
        <f t="shared" si="3"/>
        <v>7.0177530039702368E-2</v>
      </c>
    </row>
    <row r="21" spans="1:15" ht="52.5">
      <c r="A21" s="196" t="s">
        <v>159</v>
      </c>
      <c r="B21" s="361">
        <v>19689554</v>
      </c>
      <c r="C21" s="346">
        <f t="shared" si="7"/>
        <v>0.25094862004790158</v>
      </c>
      <c r="D21" s="346">
        <f t="shared" si="0"/>
        <v>6.558375191526214E-2</v>
      </c>
      <c r="E21" s="361">
        <v>23705508</v>
      </c>
      <c r="F21" s="348">
        <f t="shared" si="4"/>
        <v>0.25496581355196624</v>
      </c>
      <c r="G21" s="348">
        <f t="shared" si="1"/>
        <v>6.9676997237081886E-2</v>
      </c>
      <c r="H21" s="361">
        <f t="shared" si="5"/>
        <v>4015954</v>
      </c>
      <c r="I21" s="348">
        <f t="shared" si="6"/>
        <v>20.396368551568017</v>
      </c>
      <c r="J21" s="361">
        <v>14726265</v>
      </c>
      <c r="K21" s="348">
        <f t="shared" si="8"/>
        <v>0.16756931414965662</v>
      </c>
      <c r="L21" s="348">
        <f t="shared" si="2"/>
        <v>4.0776034888550465E-2</v>
      </c>
      <c r="M21" s="361">
        <v>7449296</v>
      </c>
      <c r="N21" s="348">
        <f t="shared" si="9"/>
        <v>8.4709451187077955E-2</v>
      </c>
      <c r="O21" s="348">
        <f t="shared" si="3"/>
        <v>1.9586401283096262E-2</v>
      </c>
    </row>
    <row r="22" spans="1:15" ht="78.5">
      <c r="A22" s="197" t="s">
        <v>160</v>
      </c>
      <c r="B22" s="361">
        <v>59654249</v>
      </c>
      <c r="C22" s="346">
        <f t="shared" si="7"/>
        <v>0.76030932272736673</v>
      </c>
      <c r="D22" s="346">
        <f t="shared" si="0"/>
        <v>0.1987017820265139</v>
      </c>
      <c r="E22" s="361">
        <v>85931270</v>
      </c>
      <c r="F22" s="348">
        <f t="shared" si="4"/>
        <v>0.92423820510843591</v>
      </c>
      <c r="G22" s="348">
        <f t="shared" si="1"/>
        <v>0.25257559814237851</v>
      </c>
      <c r="H22" s="361">
        <f t="shared" si="5"/>
        <v>26277021</v>
      </c>
      <c r="I22" s="348">
        <f t="shared" si="6"/>
        <v>44.048867332149314</v>
      </c>
      <c r="J22" s="362">
        <v>49607935</v>
      </c>
      <c r="K22" s="348">
        <f t="shared" si="8"/>
        <v>0.56448581119046448</v>
      </c>
      <c r="L22" s="348">
        <f t="shared" si="2"/>
        <v>0.13736102727398589</v>
      </c>
      <c r="M22" s="361">
        <v>19241324</v>
      </c>
      <c r="N22" s="348">
        <f t="shared" si="9"/>
        <v>0.21880215206279247</v>
      </c>
      <c r="O22" s="348">
        <f t="shared" si="3"/>
        <v>5.059112875660611E-2</v>
      </c>
    </row>
    <row r="23" spans="1:15" ht="26.5">
      <c r="A23" s="195" t="s">
        <v>161</v>
      </c>
      <c r="B23" s="358">
        <v>967917133</v>
      </c>
      <c r="C23" s="346">
        <f t="shared" si="7"/>
        <v>12.336362156657851</v>
      </c>
      <c r="D23" s="346">
        <f t="shared" si="0"/>
        <v>3.2240261574845115</v>
      </c>
      <c r="E23" s="358">
        <v>1010900347</v>
      </c>
      <c r="F23" s="348">
        <f t="shared" si="4"/>
        <v>10.872790804264561</v>
      </c>
      <c r="G23" s="348">
        <f t="shared" si="1"/>
        <v>2.9713136999588499</v>
      </c>
      <c r="H23" s="358">
        <f t="shared" si="5"/>
        <v>42983214</v>
      </c>
      <c r="I23" s="348">
        <f t="shared" si="6"/>
        <v>4.4407948299020319</v>
      </c>
      <c r="J23" s="358">
        <v>989716127</v>
      </c>
      <c r="K23" s="348">
        <f t="shared" si="8"/>
        <v>11.261922327504255</v>
      </c>
      <c r="L23" s="348">
        <f t="shared" si="2"/>
        <v>2.7404572255295587</v>
      </c>
      <c r="M23" s="358">
        <v>910377105</v>
      </c>
      <c r="N23" s="348">
        <f t="shared" si="9"/>
        <v>10.352326573924682</v>
      </c>
      <c r="O23" s="348">
        <f t="shared" si="3"/>
        <v>2.39365052717377</v>
      </c>
    </row>
    <row r="24" spans="1:15" ht="26.5">
      <c r="A24" s="196" t="s">
        <v>162</v>
      </c>
      <c r="B24" s="361">
        <v>764212694</v>
      </c>
      <c r="C24" s="346">
        <f t="shared" si="7"/>
        <v>9.7400947214136622</v>
      </c>
      <c r="D24" s="346">
        <f t="shared" si="0"/>
        <v>2.5455089401105857</v>
      </c>
      <c r="E24" s="361">
        <v>788541557</v>
      </c>
      <c r="F24" s="348">
        <f t="shared" si="4"/>
        <v>8.4811993735818341</v>
      </c>
      <c r="G24" s="348">
        <f t="shared" si="1"/>
        <v>2.3177401593086828</v>
      </c>
      <c r="H24" s="361">
        <f t="shared" si="5"/>
        <v>24328863</v>
      </c>
      <c r="I24" s="348">
        <f t="shared" si="6"/>
        <v>3.1835198749001705</v>
      </c>
      <c r="J24" s="363">
        <v>763977823</v>
      </c>
      <c r="K24" s="348">
        <f t="shared" si="8"/>
        <v>8.6932592769217294</v>
      </c>
      <c r="L24" s="348">
        <f t="shared" si="2"/>
        <v>2.1154030818219578</v>
      </c>
      <c r="M24" s="360">
        <v>682166952</v>
      </c>
      <c r="N24" s="348">
        <f t="shared" si="9"/>
        <v>7.7572415060271123</v>
      </c>
      <c r="O24" s="348">
        <f t="shared" si="3"/>
        <v>1.7936185733442009</v>
      </c>
    </row>
    <row r="25" spans="1:15" ht="52.5">
      <c r="A25" s="196" t="s">
        <v>163</v>
      </c>
      <c r="B25" s="361">
        <v>203704439</v>
      </c>
      <c r="C25" s="346">
        <f t="shared" si="7"/>
        <v>2.5962674352441883</v>
      </c>
      <c r="D25" s="346">
        <f t="shared" si="0"/>
        <v>0.67851721737392579</v>
      </c>
      <c r="E25" s="361">
        <v>222358790</v>
      </c>
      <c r="F25" s="348">
        <f t="shared" si="4"/>
        <v>2.3915914306827264</v>
      </c>
      <c r="G25" s="348">
        <f t="shared" si="1"/>
        <v>0.65357354065016748</v>
      </c>
      <c r="H25" s="361">
        <f t="shared" si="5"/>
        <v>18654351</v>
      </c>
      <c r="I25" s="348">
        <f t="shared" si="6"/>
        <v>9.1575574354567664</v>
      </c>
      <c r="J25" s="361">
        <v>225738304</v>
      </c>
      <c r="K25" s="348">
        <f t="shared" si="8"/>
        <v>2.5686630505825265</v>
      </c>
      <c r="L25" s="348">
        <f t="shared" si="2"/>
        <v>0.62505414370760071</v>
      </c>
      <c r="M25" s="361">
        <v>228210153</v>
      </c>
      <c r="N25" s="348">
        <f t="shared" si="9"/>
        <v>2.5950850678975694</v>
      </c>
      <c r="O25" s="348">
        <f t="shared" si="3"/>
        <v>0.60003195382956909</v>
      </c>
    </row>
    <row r="26" spans="1:15">
      <c r="A26" s="198" t="s">
        <v>164</v>
      </c>
      <c r="B26" s="206">
        <v>621197901</v>
      </c>
      <c r="C26" s="344">
        <f t="shared" si="7"/>
        <v>7.9173330199659659</v>
      </c>
      <c r="D26" s="364">
        <f t="shared" si="0"/>
        <v>2.0691422989807471</v>
      </c>
      <c r="E26" s="206">
        <v>966287459</v>
      </c>
      <c r="F26" s="344">
        <f t="shared" si="4"/>
        <v>10.392954587136341</v>
      </c>
      <c r="G26" s="344">
        <f t="shared" si="1"/>
        <v>2.8401841720063485</v>
      </c>
      <c r="H26" s="206">
        <f t="shared" si="5"/>
        <v>345089558</v>
      </c>
      <c r="I26" s="344">
        <f t="shared" si="6"/>
        <v>55.5522736706736</v>
      </c>
      <c r="J26" s="206">
        <v>515112562</v>
      </c>
      <c r="K26" s="344">
        <f t="shared" si="8"/>
        <v>5.8614359258245363</v>
      </c>
      <c r="L26" s="344">
        <f t="shared" si="2"/>
        <v>1.4263119534819326</v>
      </c>
      <c r="M26" s="206">
        <v>532930554</v>
      </c>
      <c r="N26" s="344">
        <f t="shared" si="9"/>
        <v>6.0602041790479815</v>
      </c>
      <c r="O26" s="344">
        <f t="shared" si="3"/>
        <v>1.4012319669760471</v>
      </c>
    </row>
    <row r="27" spans="1:15">
      <c r="A27" s="199" t="s">
        <v>165</v>
      </c>
      <c r="B27" s="200">
        <v>472440115</v>
      </c>
      <c r="C27" s="346">
        <f t="shared" si="7"/>
        <v>6.0213753401687979</v>
      </c>
      <c r="D27" s="346">
        <f t="shared" si="0"/>
        <v>1.5736463759909403</v>
      </c>
      <c r="E27" s="200">
        <v>764959171</v>
      </c>
      <c r="F27" s="348">
        <f t="shared" si="4"/>
        <v>8.2275578050490488</v>
      </c>
      <c r="G27" s="348">
        <f t="shared" si="1"/>
        <v>2.2484250514373052</v>
      </c>
      <c r="H27" s="200">
        <f t="shared" si="5"/>
        <v>292519056</v>
      </c>
      <c r="I27" s="348">
        <f t="shared" si="6"/>
        <v>61.9166422817419</v>
      </c>
      <c r="J27" s="200">
        <v>465200288</v>
      </c>
      <c r="K27" s="348">
        <f t="shared" si="8"/>
        <v>5.2934870588287479</v>
      </c>
      <c r="L27" s="348">
        <f t="shared" si="2"/>
        <v>1.28810823203655</v>
      </c>
      <c r="M27" s="200">
        <v>513402549</v>
      </c>
      <c r="N27" s="348">
        <f t="shared" si="9"/>
        <v>5.8381420423939252</v>
      </c>
      <c r="O27" s="348">
        <f t="shared" si="3"/>
        <v>1.3498870691241818</v>
      </c>
    </row>
    <row r="28" spans="1:15">
      <c r="A28" s="199" t="s">
        <v>166</v>
      </c>
      <c r="B28" s="200">
        <v>148757786</v>
      </c>
      <c r="C28" s="346">
        <f t="shared" si="7"/>
        <v>1.8959576797971684</v>
      </c>
      <c r="D28" s="346">
        <f t="shared" si="0"/>
        <v>0.49549592298980755</v>
      </c>
      <c r="E28" s="200">
        <v>201328288</v>
      </c>
      <c r="F28" s="348">
        <f t="shared" si="4"/>
        <v>2.1653967820872921</v>
      </c>
      <c r="G28" s="348">
        <f t="shared" si="1"/>
        <v>0.59175912056904345</v>
      </c>
      <c r="H28" s="200">
        <f t="shared" si="5"/>
        <v>52570502</v>
      </c>
      <c r="I28" s="348">
        <f t="shared" si="6"/>
        <v>35.339664170586673</v>
      </c>
      <c r="J28" s="200">
        <v>49912274</v>
      </c>
      <c r="K28" s="348">
        <f t="shared" si="8"/>
        <v>0.56794886699578873</v>
      </c>
      <c r="L28" s="348">
        <f t="shared" si="2"/>
        <v>0.13820372144538279</v>
      </c>
      <c r="M28" s="200">
        <v>19528005</v>
      </c>
      <c r="N28" s="348">
        <f t="shared" si="9"/>
        <v>0.22206213665405622</v>
      </c>
      <c r="O28" s="348">
        <f t="shared" si="3"/>
        <v>5.1344897851865481E-2</v>
      </c>
    </row>
    <row r="29" spans="1:15">
      <c r="A29" s="195" t="s">
        <v>175</v>
      </c>
      <c r="B29" s="200">
        <v>576915</v>
      </c>
      <c r="C29" s="346">
        <f t="shared" ref="C29:C30" si="12">B29/$B$5*100</f>
        <v>7.3529356294680494E-3</v>
      </c>
      <c r="D29" s="346">
        <f t="shared" ref="D29:D30" si="13">B29/$B$59/1000000*100</f>
        <v>1.9216407967490505E-3</v>
      </c>
      <c r="E29" s="200">
        <v>1354427</v>
      </c>
      <c r="F29" s="348">
        <f t="shared" ref="F29:F30" si="14">E29/$E$5*100</f>
        <v>1.4567609432868892E-2</v>
      </c>
      <c r="G29" s="348">
        <f t="shared" ref="G29:G30" si="15">E29/$E$59/1000000*100</f>
        <v>3.9810328610898824E-3</v>
      </c>
      <c r="H29" s="200">
        <f t="shared" ref="H29:H30" si="16">E29-B29</f>
        <v>777512</v>
      </c>
      <c r="I29" s="348">
        <f t="shared" ref="I29:I30" si="17">E29/B29*100-100</f>
        <v>134.77063345553506</v>
      </c>
      <c r="J29" s="200">
        <v>124027</v>
      </c>
      <c r="K29" s="348">
        <f t="shared" ref="K29:K30" si="18">J29/$J$5*100</f>
        <v>1.4112960296476711E-3</v>
      </c>
      <c r="L29" s="348">
        <f t="shared" ref="L29:L30" si="19">J29/$J$59/1000000*100</f>
        <v>3.4342240066454383E-4</v>
      </c>
      <c r="M29" s="200">
        <v>124027</v>
      </c>
      <c r="N29" s="348">
        <f t="shared" ref="N29:N30" si="20">M29/$M$5*100</f>
        <v>1.4103693962999615E-3</v>
      </c>
      <c r="O29" s="348">
        <f t="shared" ref="O29:O30" si="21">M29/$M$59/1000000*100</f>
        <v>3.2610364683301343E-4</v>
      </c>
    </row>
    <row r="30" spans="1:15" ht="26.5">
      <c r="A30" s="196" t="s">
        <v>176</v>
      </c>
      <c r="B30" s="200">
        <v>576915</v>
      </c>
      <c r="C30" s="346">
        <f t="shared" si="12"/>
        <v>7.3529356294680494E-3</v>
      </c>
      <c r="D30" s="346">
        <f t="shared" si="13"/>
        <v>1.9216407967490505E-3</v>
      </c>
      <c r="E30" s="200">
        <v>1354427</v>
      </c>
      <c r="F30" s="348">
        <f t="shared" si="14"/>
        <v>1.4567609432868892E-2</v>
      </c>
      <c r="G30" s="348">
        <f t="shared" si="15"/>
        <v>3.9810328610898824E-3</v>
      </c>
      <c r="H30" s="200">
        <f t="shared" si="16"/>
        <v>777512</v>
      </c>
      <c r="I30" s="348">
        <f t="shared" si="17"/>
        <v>134.77063345553506</v>
      </c>
      <c r="J30" s="200">
        <v>124027</v>
      </c>
      <c r="K30" s="348">
        <f t="shared" si="18"/>
        <v>1.4112960296476711E-3</v>
      </c>
      <c r="L30" s="348">
        <f t="shared" si="19"/>
        <v>3.4342240066454383E-4</v>
      </c>
      <c r="M30" s="200">
        <v>124027</v>
      </c>
      <c r="N30" s="348">
        <f t="shared" si="20"/>
        <v>1.4103693962999615E-3</v>
      </c>
      <c r="O30" s="348">
        <f t="shared" si="21"/>
        <v>3.2610364683301343E-4</v>
      </c>
    </row>
    <row r="31" spans="1:15" ht="52.5">
      <c r="A31" s="195" t="s">
        <v>167</v>
      </c>
      <c r="B31" s="200">
        <v>130407535</v>
      </c>
      <c r="C31" s="346">
        <f t="shared" si="7"/>
        <v>1.662078833888184</v>
      </c>
      <c r="D31" s="346">
        <f t="shared" ref="D31:D36" si="22">B31/$B$59/1000000*100</f>
        <v>0.43437324295516622</v>
      </c>
      <c r="E31" s="200">
        <v>102183671</v>
      </c>
      <c r="F31" s="348">
        <f t="shared" si="4"/>
        <v>1.0990417420390848</v>
      </c>
      <c r="G31" s="348">
        <f t="shared" ref="G31:G36" si="23">E31/$E$59/1000000*100</f>
        <v>0.30034586737993063</v>
      </c>
      <c r="H31" s="200">
        <f t="shared" si="5"/>
        <v>-28223864</v>
      </c>
      <c r="I31" s="348">
        <f t="shared" si="6"/>
        <v>-21.642816881708555</v>
      </c>
      <c r="J31" s="200">
        <v>33065911</v>
      </c>
      <c r="K31" s="348">
        <f t="shared" si="8"/>
        <v>0.37625508083710207</v>
      </c>
      <c r="L31" s="348">
        <f t="shared" ref="L31:L36" si="24">J31/$J$59/1000000*100</f>
        <v>9.1557278139277304E-2</v>
      </c>
      <c r="M31" s="200">
        <v>2705642</v>
      </c>
      <c r="N31" s="348">
        <f t="shared" si="9"/>
        <v>3.0767128723131417E-2</v>
      </c>
      <c r="O31" s="348">
        <f t="shared" ref="O31:O36" si="25">M31/$M$59/1000000*100</f>
        <v>7.113932637446428E-3</v>
      </c>
    </row>
    <row r="32" spans="1:15" ht="52.5">
      <c r="A32" s="196" t="s">
        <v>168</v>
      </c>
      <c r="B32" s="361">
        <v>109522438</v>
      </c>
      <c r="C32" s="346">
        <f t="shared" si="7"/>
        <v>1.3958926992648923</v>
      </c>
      <c r="D32" s="346">
        <f t="shared" si="22"/>
        <v>0.36480726800346408</v>
      </c>
      <c r="E32" s="361">
        <v>91027294</v>
      </c>
      <c r="F32" s="348">
        <f t="shared" si="4"/>
        <v>0.97904875399185776</v>
      </c>
      <c r="G32" s="348">
        <f t="shared" si="23"/>
        <v>0.26755421198048324</v>
      </c>
      <c r="H32" s="361">
        <f t="shared" si="5"/>
        <v>-18495144</v>
      </c>
      <c r="I32" s="348">
        <f t="shared" si="6"/>
        <v>-16.887082079016537</v>
      </c>
      <c r="J32" s="361">
        <v>29412885</v>
      </c>
      <c r="K32" s="348">
        <f t="shared" si="8"/>
        <v>0.33468751014685144</v>
      </c>
      <c r="L32" s="348">
        <f t="shared" si="24"/>
        <v>8.1442295445105922E-2</v>
      </c>
      <c r="M32" s="361">
        <v>994235</v>
      </c>
      <c r="N32" s="348">
        <f t="shared" si="9"/>
        <v>1.1305914169739591E-2</v>
      </c>
      <c r="O32" s="348">
        <f t="shared" si="25"/>
        <v>2.614137722504141E-3</v>
      </c>
    </row>
    <row r="33" spans="1:15" ht="78.5">
      <c r="A33" s="196" t="s">
        <v>169</v>
      </c>
      <c r="B33" s="361">
        <v>20885097</v>
      </c>
      <c r="C33" s="346">
        <f t="shared" si="7"/>
        <v>0.2661861346232916</v>
      </c>
      <c r="D33" s="346">
        <f t="shared" si="22"/>
        <v>6.9565974951702081E-2</v>
      </c>
      <c r="E33" s="361">
        <v>11156377</v>
      </c>
      <c r="F33" s="348">
        <f t="shared" si="4"/>
        <v>0.11999298804722701</v>
      </c>
      <c r="G33" s="348">
        <f t="shared" si="23"/>
        <v>3.2791655399447416E-2</v>
      </c>
      <c r="H33" s="361">
        <f t="shared" si="5"/>
        <v>-9728720</v>
      </c>
      <c r="I33" s="348">
        <f t="shared" si="6"/>
        <v>-46.582115467311446</v>
      </c>
      <c r="J33" s="361">
        <v>3653026</v>
      </c>
      <c r="K33" s="348">
        <f t="shared" si="8"/>
        <v>4.1567570690250619E-2</v>
      </c>
      <c r="L33" s="348">
        <f t="shared" si="24"/>
        <v>1.0114982694171397E-2</v>
      </c>
      <c r="M33" s="361">
        <v>1711407</v>
      </c>
      <c r="N33" s="348">
        <f t="shared" si="9"/>
        <v>1.9461214553391826E-2</v>
      </c>
      <c r="O33" s="348">
        <f t="shared" si="25"/>
        <v>4.4997949149422874E-3</v>
      </c>
    </row>
    <row r="34" spans="1:15" ht="26.5">
      <c r="A34" s="347" t="s">
        <v>170</v>
      </c>
      <c r="B34" s="200">
        <v>17773336</v>
      </c>
      <c r="C34" s="346">
        <f t="shared" si="7"/>
        <v>0.2265259102795163</v>
      </c>
      <c r="D34" s="346">
        <f t="shared" si="22"/>
        <v>5.920103923789221E-2</v>
      </c>
      <c r="E34" s="200">
        <v>97790190</v>
      </c>
      <c r="F34" s="348">
        <f t="shared" si="4"/>
        <v>1.0517874306153385</v>
      </c>
      <c r="G34" s="348">
        <f t="shared" si="23"/>
        <v>0.28743222032802307</v>
      </c>
      <c r="H34" s="200">
        <f t="shared" si="5"/>
        <v>80016854</v>
      </c>
      <c r="I34" s="348">
        <f t="shared" si="6"/>
        <v>450.20728804091709</v>
      </c>
      <c r="J34" s="200">
        <v>16722336</v>
      </c>
      <c r="K34" s="348">
        <f t="shared" si="8"/>
        <v>0.19028249012903897</v>
      </c>
      <c r="L34" s="348">
        <f t="shared" si="24"/>
        <v>4.6303020905440952E-2</v>
      </c>
      <c r="M34" s="200">
        <v>16698336</v>
      </c>
      <c r="N34" s="348">
        <f t="shared" si="9"/>
        <v>0.18988463853462481</v>
      </c>
      <c r="O34" s="348">
        <f t="shared" si="25"/>
        <v>4.3904861567586044E-2</v>
      </c>
    </row>
    <row r="35" spans="1:15" ht="26.5">
      <c r="A35" s="196" t="s">
        <v>171</v>
      </c>
      <c r="B35" s="200">
        <v>17579851</v>
      </c>
      <c r="C35" s="346">
        <f t="shared" si="7"/>
        <v>0.22405989232146764</v>
      </c>
      <c r="D35" s="346">
        <f t="shared" si="22"/>
        <v>5.8556561854639921E-2</v>
      </c>
      <c r="E35" s="200">
        <v>74332889</v>
      </c>
      <c r="F35" s="348">
        <f t="shared" si="4"/>
        <v>0.79949122024944608</v>
      </c>
      <c r="G35" s="348">
        <f t="shared" si="23"/>
        <v>0.2184847716183646</v>
      </c>
      <c r="H35" s="200">
        <f t="shared" si="5"/>
        <v>56753038</v>
      </c>
      <c r="I35" s="348">
        <f t="shared" si="6"/>
        <v>322.83002853664692</v>
      </c>
      <c r="J35" s="200">
        <v>16485851</v>
      </c>
      <c r="K35" s="348">
        <f t="shared" si="8"/>
        <v>0.1875915410488288</v>
      </c>
      <c r="L35" s="348">
        <f t="shared" si="24"/>
        <v>4.5648209885089296E-2</v>
      </c>
      <c r="M35" s="200">
        <v>16485851</v>
      </c>
      <c r="N35" s="348">
        <f t="shared" si="9"/>
        <v>0.18746837158329327</v>
      </c>
      <c r="O35" s="348">
        <f t="shared" si="25"/>
        <v>4.3346175689532779E-2</v>
      </c>
    </row>
    <row r="36" spans="1:15" ht="52.5">
      <c r="A36" s="349" t="s">
        <v>172</v>
      </c>
      <c r="B36" s="200">
        <v>193485</v>
      </c>
      <c r="C36" s="346">
        <f t="shared" si="7"/>
        <v>2.46601795804863E-3</v>
      </c>
      <c r="D36" s="346">
        <f t="shared" si="22"/>
        <v>6.4447738325228165E-4</v>
      </c>
      <c r="E36" s="200">
        <v>23457301</v>
      </c>
      <c r="F36" s="348">
        <f t="shared" si="4"/>
        <v>0.25229621036589267</v>
      </c>
      <c r="G36" s="348">
        <f t="shared" si="23"/>
        <v>6.8947448709658452E-2</v>
      </c>
      <c r="H36" s="200">
        <f t="shared" si="5"/>
        <v>23263816</v>
      </c>
      <c r="I36" s="348">
        <f t="shared" si="6"/>
        <v>12023.575987802673</v>
      </c>
      <c r="J36" s="200">
        <v>236485</v>
      </c>
      <c r="K36" s="348">
        <f t="shared" si="8"/>
        <v>2.690949080210192E-3</v>
      </c>
      <c r="L36" s="348">
        <f t="shared" si="24"/>
        <v>6.5481102035165443E-4</v>
      </c>
      <c r="M36" s="200">
        <v>212485</v>
      </c>
      <c r="N36" s="348">
        <f t="shared" si="9"/>
        <v>2.4162669513315429E-3</v>
      </c>
      <c r="O36" s="348">
        <f t="shared" si="25"/>
        <v>5.5868587805326959E-4</v>
      </c>
    </row>
    <row r="37" spans="1:15">
      <c r="A37" s="339"/>
      <c r="B37" s="395"/>
      <c r="C37" s="395"/>
      <c r="D37" s="395"/>
      <c r="E37" s="395"/>
      <c r="F37" s="395"/>
      <c r="G37" s="395"/>
      <c r="H37" s="142"/>
      <c r="I37" s="227"/>
      <c r="J37" s="365"/>
      <c r="K37" s="365"/>
      <c r="L37" s="365"/>
      <c r="M37" s="365"/>
      <c r="N37" s="365"/>
      <c r="O37" s="365"/>
    </row>
    <row r="38" spans="1:15">
      <c r="A38" s="396"/>
      <c r="B38" s="396"/>
      <c r="C38" s="396"/>
      <c r="D38" s="396"/>
      <c r="E38" s="396"/>
      <c r="F38" s="396"/>
      <c r="G38" s="396"/>
      <c r="H38" s="396"/>
      <c r="I38" s="396"/>
      <c r="J38" s="365"/>
      <c r="K38" s="365"/>
      <c r="L38" s="365"/>
      <c r="M38" s="365"/>
      <c r="N38" s="365"/>
      <c r="O38" s="365"/>
    </row>
    <row r="39" spans="1:15">
      <c r="A39" s="396" t="s">
        <v>177</v>
      </c>
      <c r="B39" s="396"/>
      <c r="C39" s="396"/>
      <c r="D39" s="396"/>
      <c r="E39" s="396"/>
      <c r="F39" s="396"/>
      <c r="G39" s="396"/>
      <c r="H39" s="396"/>
      <c r="I39" s="396"/>
      <c r="J39" s="1"/>
      <c r="K39" s="1"/>
      <c r="L39" s="1"/>
      <c r="M39" s="1"/>
      <c r="N39" s="1"/>
      <c r="O39" s="1"/>
    </row>
    <row r="40" spans="1:15">
      <c r="A40" s="356"/>
      <c r="B40" s="366"/>
      <c r="C40" s="366"/>
      <c r="D40" s="366"/>
      <c r="E40" s="354"/>
      <c r="F40" s="367"/>
      <c r="G40" s="367"/>
      <c r="H40" s="142"/>
      <c r="I40" s="227"/>
      <c r="J40" s="366"/>
      <c r="K40" s="367"/>
      <c r="L40" s="367"/>
      <c r="M40" s="366"/>
      <c r="N40" s="367"/>
      <c r="O40" s="367"/>
    </row>
    <row r="41" spans="1:15" ht="65">
      <c r="A41" s="343" t="s">
        <v>144</v>
      </c>
      <c r="B41" s="126" t="s">
        <v>64</v>
      </c>
      <c r="C41" s="126" t="s">
        <v>0</v>
      </c>
      <c r="D41" s="126" t="s">
        <v>1</v>
      </c>
      <c r="E41" s="126" t="s">
        <v>141</v>
      </c>
      <c r="F41" s="126" t="s">
        <v>0</v>
      </c>
      <c r="G41" s="126" t="s">
        <v>1</v>
      </c>
      <c r="H41" s="126" t="s">
        <v>65</v>
      </c>
      <c r="I41" s="126" t="s">
        <v>66</v>
      </c>
      <c r="J41" s="126" t="s">
        <v>142</v>
      </c>
      <c r="K41" s="126" t="s">
        <v>0</v>
      </c>
      <c r="L41" s="126" t="s">
        <v>1</v>
      </c>
      <c r="M41" s="126" t="s">
        <v>143</v>
      </c>
      <c r="N41" s="143" t="s">
        <v>0</v>
      </c>
      <c r="O41" s="143" t="s">
        <v>1</v>
      </c>
    </row>
    <row r="42" spans="1:15">
      <c r="A42" s="189" t="s">
        <v>145</v>
      </c>
      <c r="B42" s="203">
        <v>3172584389</v>
      </c>
      <c r="C42" s="368">
        <f t="shared" ref="C42:C57" si="26">B42/$B$42*100</f>
        <v>100</v>
      </c>
      <c r="D42" s="368">
        <f t="shared" ref="D42:D55" si="27">B42/$B$59/1000000*100</f>
        <v>10.567531773366198</v>
      </c>
      <c r="E42" s="203">
        <v>3385388741</v>
      </c>
      <c r="F42" s="368">
        <f t="shared" ref="F42:F57" si="28">E42/$E$42*100</f>
        <v>100</v>
      </c>
      <c r="G42" s="368">
        <f t="shared" ref="G42:G55" si="29">E42/$E$59/1000000*100</f>
        <v>9.9505870936452876</v>
      </c>
      <c r="H42" s="203">
        <f>E42-B42</f>
        <v>212804352</v>
      </c>
      <c r="I42" s="368">
        <f>E42/B42*100-100</f>
        <v>6.7076025696223098</v>
      </c>
      <c r="J42" s="203">
        <v>3538060797</v>
      </c>
      <c r="K42" s="368">
        <f t="shared" ref="K42:K57" si="30">J42/$J$42*100</f>
        <v>100</v>
      </c>
      <c r="L42" s="368">
        <f t="shared" ref="L42:L55" si="31">J42/$J$59/1000000*100</f>
        <v>9.7966517984217081</v>
      </c>
      <c r="M42" s="203">
        <v>3767673935</v>
      </c>
      <c r="N42" s="368">
        <f t="shared" ref="N42:N57" si="32">M42/$M$42*100</f>
        <v>100</v>
      </c>
      <c r="O42" s="368">
        <f t="shared" ref="O42:O57" si="33">M42/$M$59/1000000*100</f>
        <v>9.9063285436331601</v>
      </c>
    </row>
    <row r="43" spans="1:15">
      <c r="A43" s="369" t="s">
        <v>146</v>
      </c>
      <c r="B43" s="370">
        <v>3170476513</v>
      </c>
      <c r="C43" s="371">
        <f t="shared" si="26"/>
        <v>99.933559655424503</v>
      </c>
      <c r="D43" s="371">
        <f t="shared" si="27"/>
        <v>10.560510668842849</v>
      </c>
      <c r="E43" s="370">
        <v>3383057835</v>
      </c>
      <c r="F43" s="371">
        <f t="shared" si="28"/>
        <v>99.931148054822458</v>
      </c>
      <c r="G43" s="371">
        <f t="shared" si="29"/>
        <v>9.9437359208747278</v>
      </c>
      <c r="H43" s="370">
        <f t="shared" ref="H43:H57" si="34">E43-B43</f>
        <v>212581322</v>
      </c>
      <c r="I43" s="371">
        <f t="shared" ref="I43:I57" si="35">E43/B43*100-100</f>
        <v>6.7050274975495512</v>
      </c>
      <c r="J43" s="370">
        <v>3536960291</v>
      </c>
      <c r="K43" s="371">
        <f t="shared" si="30"/>
        <v>99.968895220768019</v>
      </c>
      <c r="L43" s="371">
        <f t="shared" si="31"/>
        <v>9.7936045715076823</v>
      </c>
      <c r="M43" s="370">
        <v>3766573429</v>
      </c>
      <c r="N43" s="371">
        <f t="shared" si="32"/>
        <v>99.970790837556905</v>
      </c>
      <c r="O43" s="371">
        <f t="shared" si="33"/>
        <v>9.9034349880367056</v>
      </c>
    </row>
    <row r="44" spans="1:15">
      <c r="A44" s="345" t="s">
        <v>147</v>
      </c>
      <c r="B44" s="372">
        <v>22698279</v>
      </c>
      <c r="C44" s="373">
        <f t="shared" si="26"/>
        <v>0.71545075613117126</v>
      </c>
      <c r="D44" s="373">
        <f t="shared" si="27"/>
        <v>7.5605485976950243E-2</v>
      </c>
      <c r="E44" s="372">
        <v>23283745</v>
      </c>
      <c r="F44" s="373">
        <f t="shared" si="28"/>
        <v>0.6877716794533405</v>
      </c>
      <c r="G44" s="373">
        <f t="shared" si="29"/>
        <v>6.8437319969431545E-2</v>
      </c>
      <c r="H44" s="372">
        <f t="shared" si="34"/>
        <v>585466</v>
      </c>
      <c r="I44" s="373">
        <f t="shared" si="35"/>
        <v>2.5793409271249033</v>
      </c>
      <c r="J44" s="372">
        <v>22880140</v>
      </c>
      <c r="K44" s="373">
        <f t="shared" si="30"/>
        <v>0.64668589130521947</v>
      </c>
      <c r="L44" s="373">
        <f t="shared" si="31"/>
        <v>6.3353565000692225E-2</v>
      </c>
      <c r="M44" s="372">
        <v>22869654</v>
      </c>
      <c r="N44" s="373">
        <f t="shared" si="32"/>
        <v>0.60699663491448075</v>
      </c>
      <c r="O44" s="373">
        <f t="shared" si="33"/>
        <v>6.0131080903425969E-2</v>
      </c>
    </row>
    <row r="45" spans="1:15">
      <c r="A45" s="347" t="s">
        <v>148</v>
      </c>
      <c r="B45" s="204">
        <v>16687709</v>
      </c>
      <c r="C45" s="373">
        <f t="shared" si="26"/>
        <v>0.5259973243851197</v>
      </c>
      <c r="D45" s="373">
        <f t="shared" si="27"/>
        <v>5.5584934381453607E-2</v>
      </c>
      <c r="E45" s="204">
        <v>16695832</v>
      </c>
      <c r="F45" s="373">
        <f t="shared" si="28"/>
        <v>0.49317325947826801</v>
      </c>
      <c r="G45" s="373">
        <f t="shared" si="29"/>
        <v>4.9073634706954319E-2</v>
      </c>
      <c r="H45" s="204">
        <f t="shared" si="34"/>
        <v>8123</v>
      </c>
      <c r="I45" s="373">
        <f t="shared" si="35"/>
        <v>4.8676543916243986E-2</v>
      </c>
      <c r="J45" s="204">
        <v>16704150</v>
      </c>
      <c r="K45" s="373">
        <f t="shared" si="30"/>
        <v>0.47212727418827333</v>
      </c>
      <c r="L45" s="373">
        <f t="shared" si="31"/>
        <v>4.6252665097604881E-2</v>
      </c>
      <c r="M45" s="204">
        <v>16704150</v>
      </c>
      <c r="N45" s="373">
        <f t="shared" si="32"/>
        <v>0.44335444861154105</v>
      </c>
      <c r="O45" s="373">
        <f t="shared" si="33"/>
        <v>4.3920148292272497E-2</v>
      </c>
    </row>
    <row r="46" spans="1:15">
      <c r="A46" s="347" t="s">
        <v>149</v>
      </c>
      <c r="B46" s="204">
        <v>6010570</v>
      </c>
      <c r="C46" s="373">
        <f t="shared" si="26"/>
        <v>0.1894534317460515</v>
      </c>
      <c r="D46" s="373">
        <f t="shared" si="27"/>
        <v>2.0020551595496636E-2</v>
      </c>
      <c r="E46" s="204">
        <v>6587913</v>
      </c>
      <c r="F46" s="373">
        <f t="shared" si="28"/>
        <v>0.19459841997507252</v>
      </c>
      <c r="G46" s="373">
        <f t="shared" si="29"/>
        <v>1.9363685262477219E-2</v>
      </c>
      <c r="H46" s="204">
        <f t="shared" si="34"/>
        <v>577343</v>
      </c>
      <c r="I46" s="373">
        <f t="shared" si="35"/>
        <v>9.6054617116180196</v>
      </c>
      <c r="J46" s="204">
        <v>6175990</v>
      </c>
      <c r="K46" s="373">
        <f t="shared" si="30"/>
        <v>0.17455861711694604</v>
      </c>
      <c r="L46" s="373">
        <f t="shared" si="31"/>
        <v>1.7100899903087361E-2</v>
      </c>
      <c r="M46" s="204">
        <v>6165504</v>
      </c>
      <c r="N46" s="373">
        <f t="shared" si="32"/>
        <v>0.16364218630293972</v>
      </c>
      <c r="O46" s="373">
        <f t="shared" si="33"/>
        <v>1.6210932611153472E-2</v>
      </c>
    </row>
    <row r="47" spans="1:15" ht="26.5">
      <c r="A47" s="345" t="s">
        <v>151</v>
      </c>
      <c r="B47" s="204">
        <v>3141877534</v>
      </c>
      <c r="C47" s="373">
        <f t="shared" si="26"/>
        <v>99.032118574797664</v>
      </c>
      <c r="D47" s="373">
        <f t="shared" si="27"/>
        <v>10.465250596229431</v>
      </c>
      <c r="E47" s="204">
        <v>3353879571</v>
      </c>
      <c r="F47" s="373">
        <f t="shared" si="28"/>
        <v>99.069259916345899</v>
      </c>
      <c r="G47" s="373">
        <f t="shared" si="29"/>
        <v>9.8579729910058198</v>
      </c>
      <c r="H47" s="204">
        <f t="shared" si="34"/>
        <v>212002037</v>
      </c>
      <c r="I47" s="373">
        <f t="shared" si="35"/>
        <v>6.7476225507139702</v>
      </c>
      <c r="J47" s="204">
        <v>3508185632</v>
      </c>
      <c r="K47" s="373">
        <f t="shared" si="30"/>
        <v>99.155606228549502</v>
      </c>
      <c r="L47" s="373">
        <f t="shared" si="31"/>
        <v>9.7139294808251417</v>
      </c>
      <c r="M47" s="204">
        <v>3737809256</v>
      </c>
      <c r="N47" s="373">
        <f t="shared" si="32"/>
        <v>99.207344385017763</v>
      </c>
      <c r="O47" s="373">
        <f t="shared" si="33"/>
        <v>9.8278054741934646</v>
      </c>
    </row>
    <row r="48" spans="1:15">
      <c r="A48" s="347" t="s">
        <v>152</v>
      </c>
      <c r="B48" s="204">
        <v>2187744</v>
      </c>
      <c r="C48" s="373">
        <f t="shared" si="26"/>
        <v>6.8957787461394457E-2</v>
      </c>
      <c r="D48" s="373">
        <f t="shared" si="27"/>
        <v>7.2871361001931919E-3</v>
      </c>
      <c r="E48" s="204">
        <v>2193380</v>
      </c>
      <c r="F48" s="373">
        <f t="shared" si="28"/>
        <v>6.4789605206523604E-2</v>
      </c>
      <c r="G48" s="373">
        <f t="shared" si="29"/>
        <v>6.4469460937040743E-3</v>
      </c>
      <c r="H48" s="204">
        <f t="shared" si="34"/>
        <v>5636</v>
      </c>
      <c r="I48" s="373">
        <f t="shared" si="35"/>
        <v>0.25761697895183033</v>
      </c>
      <c r="J48" s="204">
        <v>2193380</v>
      </c>
      <c r="K48" s="373">
        <f t="shared" si="30"/>
        <v>6.199384707746728E-2</v>
      </c>
      <c r="L48" s="373">
        <f t="shared" si="31"/>
        <v>6.0733213346255022E-3</v>
      </c>
      <c r="M48" s="204">
        <v>2193380</v>
      </c>
      <c r="N48" s="373">
        <f t="shared" si="32"/>
        <v>5.8215759586425046E-2</v>
      </c>
      <c r="O48" s="373">
        <f t="shared" si="33"/>
        <v>5.767044408802882E-3</v>
      </c>
    </row>
    <row r="49" spans="1:15">
      <c r="A49" s="347" t="s">
        <v>153</v>
      </c>
      <c r="B49" s="204">
        <v>3139689790</v>
      </c>
      <c r="C49" s="373">
        <f t="shared" si="26"/>
        <v>98.963160787336264</v>
      </c>
      <c r="D49" s="373">
        <f t="shared" si="27"/>
        <v>10.457963460129239</v>
      </c>
      <c r="E49" s="204">
        <v>3351686191</v>
      </c>
      <c r="F49" s="373">
        <f t="shared" si="28"/>
        <v>99.004470311139372</v>
      </c>
      <c r="G49" s="373">
        <f t="shared" si="29"/>
        <v>9.8515260449121147</v>
      </c>
      <c r="H49" s="204">
        <f t="shared" si="34"/>
        <v>211996401</v>
      </c>
      <c r="I49" s="373">
        <f t="shared" si="35"/>
        <v>6.7521448034520546</v>
      </c>
      <c r="J49" s="204">
        <v>3505992252</v>
      </c>
      <c r="K49" s="373">
        <f t="shared" si="30"/>
        <v>99.093612381472028</v>
      </c>
      <c r="L49" s="373">
        <f t="shared" si="31"/>
        <v>9.7078561594905164</v>
      </c>
      <c r="M49" s="204">
        <v>3735615876</v>
      </c>
      <c r="N49" s="373">
        <f t="shared" si="32"/>
        <v>99.149128625431331</v>
      </c>
      <c r="O49" s="373">
        <f t="shared" si="33"/>
        <v>9.8220384297846621</v>
      </c>
    </row>
    <row r="50" spans="1:15" ht="26.5">
      <c r="A50" s="345" t="s">
        <v>154</v>
      </c>
      <c r="B50" s="204">
        <v>20859</v>
      </c>
      <c r="C50" s="373">
        <f t="shared" si="26"/>
        <v>6.5747660085331149E-4</v>
      </c>
      <c r="D50" s="373">
        <f t="shared" si="27"/>
        <v>6.9479048697621744E-5</v>
      </c>
      <c r="E50" s="204">
        <v>20314</v>
      </c>
      <c r="F50" s="373">
        <f t="shared" si="28"/>
        <v>6.0004925738600722E-4</v>
      </c>
      <c r="G50" s="373">
        <f t="shared" si="29"/>
        <v>5.9708423960966429E-5</v>
      </c>
      <c r="H50" s="204">
        <f t="shared" si="34"/>
        <v>-545</v>
      </c>
      <c r="I50" s="373">
        <f t="shared" si="35"/>
        <v>-2.6127810537417844</v>
      </c>
      <c r="J50" s="204">
        <v>20314</v>
      </c>
      <c r="K50" s="373">
        <f t="shared" si="30"/>
        <v>5.7415632928706846E-4</v>
      </c>
      <c r="L50" s="373">
        <f t="shared" si="31"/>
        <v>5.6248096358853657E-5</v>
      </c>
      <c r="M50" s="204">
        <v>20314</v>
      </c>
      <c r="N50" s="373">
        <f t="shared" si="32"/>
        <v>5.3916555281740435E-4</v>
      </c>
      <c r="O50" s="373">
        <f t="shared" si="33"/>
        <v>5.3411511056188044E-5</v>
      </c>
    </row>
    <row r="51" spans="1:15">
      <c r="A51" s="347" t="s">
        <v>156</v>
      </c>
      <c r="B51" s="204">
        <v>20859</v>
      </c>
      <c r="C51" s="373">
        <f t="shared" si="26"/>
        <v>6.5747660085331149E-4</v>
      </c>
      <c r="D51" s="373">
        <f t="shared" si="27"/>
        <v>6.9479048697621744E-5</v>
      </c>
      <c r="E51" s="204">
        <v>20314</v>
      </c>
      <c r="F51" s="373">
        <f t="shared" si="28"/>
        <v>6.0004925738600722E-4</v>
      </c>
      <c r="G51" s="373">
        <f t="shared" si="29"/>
        <v>5.9708423960966429E-5</v>
      </c>
      <c r="H51" s="204">
        <f t="shared" si="34"/>
        <v>-545</v>
      </c>
      <c r="I51" s="373">
        <f t="shared" si="35"/>
        <v>-2.6127810537417844</v>
      </c>
      <c r="J51" s="204">
        <v>20314</v>
      </c>
      <c r="K51" s="373">
        <f t="shared" si="30"/>
        <v>5.7415632928706846E-4</v>
      </c>
      <c r="L51" s="373">
        <f t="shared" si="31"/>
        <v>5.6248096358853657E-5</v>
      </c>
      <c r="M51" s="204">
        <v>20314</v>
      </c>
      <c r="N51" s="373">
        <f t="shared" si="32"/>
        <v>5.3916555281740435E-4</v>
      </c>
      <c r="O51" s="373">
        <f t="shared" si="33"/>
        <v>5.3411511056188044E-5</v>
      </c>
    </row>
    <row r="52" spans="1:15" ht="26.5">
      <c r="A52" s="199" t="s">
        <v>157</v>
      </c>
      <c r="B52" s="204">
        <v>5879841</v>
      </c>
      <c r="C52" s="373">
        <f t="shared" si="26"/>
        <v>0.1853328478948145</v>
      </c>
      <c r="D52" s="373">
        <f t="shared" si="27"/>
        <v>1.958510758776897E-2</v>
      </c>
      <c r="E52" s="204">
        <v>5874205</v>
      </c>
      <c r="F52" s="373">
        <f t="shared" si="28"/>
        <v>0.17351640976583493</v>
      </c>
      <c r="G52" s="373">
        <f t="shared" si="29"/>
        <v>1.7265901475515846E-2</v>
      </c>
      <c r="H52" s="204">
        <f t="shared" si="34"/>
        <v>-5636</v>
      </c>
      <c r="I52" s="373">
        <f t="shared" si="35"/>
        <v>-9.5852932077590935E-2</v>
      </c>
      <c r="J52" s="204">
        <v>5874205</v>
      </c>
      <c r="K52" s="373">
        <f t="shared" si="30"/>
        <v>0.16602894458401812</v>
      </c>
      <c r="L52" s="373">
        <f t="shared" si="31"/>
        <v>1.6265277585490793E-2</v>
      </c>
      <c r="M52" s="204">
        <v>5874205</v>
      </c>
      <c r="N52" s="373">
        <f t="shared" si="32"/>
        <v>0.15591065207185983</v>
      </c>
      <c r="O52" s="373">
        <f t="shared" si="33"/>
        <v>1.5445021428759234E-2</v>
      </c>
    </row>
    <row r="53" spans="1:15" ht="26.5">
      <c r="A53" s="199" t="s">
        <v>161</v>
      </c>
      <c r="B53" s="205">
        <v>5879841</v>
      </c>
      <c r="C53" s="374">
        <f t="shared" si="26"/>
        <v>0.1853328478948145</v>
      </c>
      <c r="D53" s="374">
        <f t="shared" si="27"/>
        <v>1.958510758776897E-2</v>
      </c>
      <c r="E53" s="205">
        <v>5874205</v>
      </c>
      <c r="F53" s="374">
        <f t="shared" si="28"/>
        <v>0.17351640976583493</v>
      </c>
      <c r="G53" s="374">
        <f t="shared" si="29"/>
        <v>1.7265901475515846E-2</v>
      </c>
      <c r="H53" s="205">
        <f t="shared" si="34"/>
        <v>-5636</v>
      </c>
      <c r="I53" s="374">
        <f t="shared" si="35"/>
        <v>-9.5852932077590935E-2</v>
      </c>
      <c r="J53" s="205">
        <v>5874205</v>
      </c>
      <c r="K53" s="374">
        <f t="shared" si="30"/>
        <v>0.16602894458401812</v>
      </c>
      <c r="L53" s="374">
        <f t="shared" si="31"/>
        <v>1.6265277585490793E-2</v>
      </c>
      <c r="M53" s="205">
        <v>5874205</v>
      </c>
      <c r="N53" s="374">
        <f t="shared" si="32"/>
        <v>0.15591065207185983</v>
      </c>
      <c r="O53" s="374">
        <f t="shared" si="33"/>
        <v>1.5445021428759234E-2</v>
      </c>
    </row>
    <row r="54" spans="1:15" ht="26.5">
      <c r="A54" s="195" t="s">
        <v>162</v>
      </c>
      <c r="B54" s="205">
        <v>5748214</v>
      </c>
      <c r="C54" s="374">
        <f t="shared" si="26"/>
        <v>0.18118395904393389</v>
      </c>
      <c r="D54" s="374">
        <f t="shared" si="27"/>
        <v>1.914667244021051E-2</v>
      </c>
      <c r="E54" s="205">
        <v>5742578</v>
      </c>
      <c r="F54" s="374">
        <f t="shared" si="28"/>
        <v>0.16962831861677771</v>
      </c>
      <c r="G54" s="374">
        <f t="shared" si="29"/>
        <v>1.6879013579448595E-2</v>
      </c>
      <c r="H54" s="205">
        <f t="shared" si="34"/>
        <v>-5636</v>
      </c>
      <c r="I54" s="374">
        <f t="shared" si="35"/>
        <v>-9.8047845817845314E-2</v>
      </c>
      <c r="J54" s="205">
        <v>5742578</v>
      </c>
      <c r="K54" s="374">
        <f t="shared" si="30"/>
        <v>0.16230862976886262</v>
      </c>
      <c r="L54" s="374">
        <f t="shared" si="31"/>
        <v>1.590081129724491E-2</v>
      </c>
      <c r="M54" s="205">
        <v>5742578</v>
      </c>
      <c r="N54" s="374">
        <f t="shared" si="32"/>
        <v>0.15241706419056139</v>
      </c>
      <c r="O54" s="374">
        <f t="shared" si="33"/>
        <v>1.5098935135277259E-2</v>
      </c>
    </row>
    <row r="55" spans="1:15" ht="52.5">
      <c r="A55" s="196" t="s">
        <v>163</v>
      </c>
      <c r="B55" s="205">
        <v>131627</v>
      </c>
      <c r="C55" s="374">
        <f t="shared" si="26"/>
        <v>4.1488888508806184E-3</v>
      </c>
      <c r="D55" s="374">
        <f t="shared" si="27"/>
        <v>4.3843514755845714E-4</v>
      </c>
      <c r="E55" s="205">
        <v>131627</v>
      </c>
      <c r="F55" s="374">
        <f t="shared" si="28"/>
        <v>3.8880911490572004E-3</v>
      </c>
      <c r="G55" s="374">
        <f t="shared" si="29"/>
        <v>3.868878960672506E-4</v>
      </c>
      <c r="H55" s="205">
        <f t="shared" si="34"/>
        <v>0</v>
      </c>
      <c r="I55" s="374">
        <f t="shared" si="35"/>
        <v>0</v>
      </c>
      <c r="J55" s="205">
        <v>131627</v>
      </c>
      <c r="K55" s="374">
        <f t="shared" si="30"/>
        <v>3.7203148151555066E-3</v>
      </c>
      <c r="L55" s="374">
        <f t="shared" si="31"/>
        <v>3.6446628824588124E-4</v>
      </c>
      <c r="M55" s="205">
        <v>131627</v>
      </c>
      <c r="N55" s="374">
        <f t="shared" si="32"/>
        <v>3.4935878812984381E-3</v>
      </c>
      <c r="O55" s="374">
        <f t="shared" si="33"/>
        <v>3.4608629348197614E-4</v>
      </c>
    </row>
    <row r="56" spans="1:15">
      <c r="A56" s="192" t="s">
        <v>164</v>
      </c>
      <c r="B56" s="206">
        <v>2107876</v>
      </c>
      <c r="C56" s="371">
        <f t="shared" si="26"/>
        <v>6.6440344575496177E-2</v>
      </c>
      <c r="D56" s="371">
        <f>B56/$B$59/1000000*100</f>
        <v>7.0211045233495436E-3</v>
      </c>
      <c r="E56" s="206">
        <v>2330906</v>
      </c>
      <c r="F56" s="371">
        <f t="shared" si="28"/>
        <v>6.885194517754202E-2</v>
      </c>
      <c r="G56" s="371">
        <f>E56/$E$59/1000000*100</f>
        <v>6.8511727705602259E-3</v>
      </c>
      <c r="H56" s="206">
        <f t="shared" si="34"/>
        <v>223030</v>
      </c>
      <c r="I56" s="371">
        <f t="shared" si="35"/>
        <v>10.580793177587282</v>
      </c>
      <c r="J56" s="206">
        <v>1100506</v>
      </c>
      <c r="K56" s="371">
        <f t="shared" si="30"/>
        <v>3.1104779231977679E-2</v>
      </c>
      <c r="L56" s="371">
        <f>J56/$J$59/1000000*100</f>
        <v>3.0472269140246434E-3</v>
      </c>
      <c r="M56" s="206">
        <v>1100506</v>
      </c>
      <c r="N56" s="371">
        <f t="shared" si="32"/>
        <v>2.9209162443087053E-2</v>
      </c>
      <c r="O56" s="371">
        <f t="shared" si="33"/>
        <v>2.8935555964557098E-3</v>
      </c>
    </row>
    <row r="57" spans="1:15">
      <c r="A57" s="345" t="s">
        <v>165</v>
      </c>
      <c r="B57" s="204">
        <v>2107876</v>
      </c>
      <c r="C57" s="373">
        <f t="shared" si="26"/>
        <v>6.6440344575496177E-2</v>
      </c>
      <c r="D57" s="373">
        <f>B57/$B$59/1000000*100</f>
        <v>7.0211045233495436E-3</v>
      </c>
      <c r="E57" s="204">
        <v>2330906</v>
      </c>
      <c r="F57" s="373">
        <f t="shared" si="28"/>
        <v>6.885194517754202E-2</v>
      </c>
      <c r="G57" s="373">
        <f>E57/$E$59/1000000*100</f>
        <v>6.8511727705602259E-3</v>
      </c>
      <c r="H57" s="204">
        <f t="shared" si="34"/>
        <v>223030</v>
      </c>
      <c r="I57" s="373">
        <f t="shared" si="35"/>
        <v>10.580793177587282</v>
      </c>
      <c r="J57" s="204">
        <v>1100506</v>
      </c>
      <c r="K57" s="373">
        <f t="shared" si="30"/>
        <v>3.1104779231977679E-2</v>
      </c>
      <c r="L57" s="373">
        <f>J57/$J$59/1000000*100</f>
        <v>3.0472269140246434E-3</v>
      </c>
      <c r="M57" s="204">
        <v>1100506</v>
      </c>
      <c r="N57" s="373">
        <f t="shared" si="32"/>
        <v>2.9209162443087053E-2</v>
      </c>
      <c r="O57" s="375">
        <f t="shared" si="33"/>
        <v>2.8935555964557098E-3</v>
      </c>
    </row>
    <row r="58" spans="1:15">
      <c r="A58" s="376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s="1" customFormat="1">
      <c r="A59" s="210" t="s">
        <v>79</v>
      </c>
      <c r="B59" s="211">
        <v>30022</v>
      </c>
      <c r="C59" s="212"/>
      <c r="D59" s="212"/>
      <c r="E59" s="213">
        <v>34022</v>
      </c>
      <c r="F59" s="212"/>
      <c r="G59" s="212"/>
      <c r="H59" s="212"/>
      <c r="I59" s="212"/>
      <c r="J59" s="213">
        <v>36115</v>
      </c>
      <c r="K59" s="212"/>
      <c r="L59" s="212"/>
      <c r="M59" s="211">
        <v>38033</v>
      </c>
      <c r="N59" s="212"/>
      <c r="O59" s="212"/>
    </row>
    <row r="60" spans="1:15">
      <c r="B60" s="39"/>
      <c r="C60" s="39"/>
      <c r="D60" s="39"/>
      <c r="F60" s="39"/>
      <c r="G60" s="39"/>
      <c r="J60" s="39"/>
      <c r="K60" s="39"/>
      <c r="L60" s="39"/>
      <c r="M60" s="39"/>
      <c r="N60" s="39"/>
      <c r="O60" s="39"/>
    </row>
    <row r="61" spans="1:15">
      <c r="B61" s="39"/>
      <c r="C61" s="39"/>
      <c r="D61" s="39"/>
      <c r="F61" s="39"/>
      <c r="G61" s="39"/>
      <c r="J61" s="39"/>
      <c r="K61" s="39"/>
      <c r="L61" s="39"/>
      <c r="M61" s="39"/>
      <c r="N61" s="39"/>
      <c r="O61" s="39"/>
    </row>
    <row r="62" spans="1:15">
      <c r="A62" s="106"/>
    </row>
    <row r="63" spans="1:15">
      <c r="A63" s="107"/>
    </row>
    <row r="64" spans="1:15">
      <c r="A64" s="107"/>
    </row>
    <row r="65" spans="1:1">
      <c r="A65" s="107"/>
    </row>
    <row r="66" spans="1:1">
      <c r="A66" s="107"/>
    </row>
  </sheetData>
  <autoFilter ref="A1:A66" xr:uid="{00000000-0009-0000-0000-000006000000}"/>
  <mergeCells count="4">
    <mergeCell ref="B37:G37"/>
    <mergeCell ref="A2:I2"/>
    <mergeCell ref="A39:I39"/>
    <mergeCell ref="A38:I38"/>
  </mergeCells>
  <pageMargins left="0.27559055118110237" right="0.19685039370078741" top="0.39370078740157483" bottom="0.31496062992125984" header="0.19685039370078741" footer="0.15748031496062992"/>
  <pageSetup paperSize="9" scale="70" firstPageNumber="884" fitToHeight="2" orientation="landscape" useFirstPageNumber="1" r:id="rId1"/>
  <headerFooter alignWithMargins="0">
    <oddHeader>&amp;C&amp;P</oddHeader>
    <oddFooter>&amp;L&amp;F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kons_funk</vt:lpstr>
      <vt:lpstr>pb_spb_funk</vt:lpstr>
      <vt:lpstr>kons_adm</vt:lpstr>
      <vt:lpstr>pb_spb_adm</vt:lpstr>
      <vt:lpstr>pb_spb_adm (2)</vt:lpstr>
      <vt:lpstr>kons_ekon</vt:lpstr>
      <vt:lpstr>pb_spb_ekon</vt:lpstr>
      <vt:lpstr>kons_adm!Print_Titles</vt:lpstr>
      <vt:lpstr>kons_ekon!Print_Titles</vt:lpstr>
      <vt:lpstr>pb_spb_adm!Print_Titles</vt:lpstr>
      <vt:lpstr>'pb_spb_adm (2)'!Print_Titles</vt:lpstr>
      <vt:lpstr>pb_spb_ekon!Print_Titles</vt:lpstr>
    </vt:vector>
  </TitlesOfParts>
  <Company>Finanšu ministrija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Likuma "Par valsts budžetu 2022. gadam" paskaidrojumi, 5.3.nodaļa Pielikumi. Izdevumu politikas virzienu un izdevumu atbilstoši funkcionālajām un ekonomiskajām kategorijām kopsavilkums</dc:title>
  <dc:subject>5.3.nodaļa. Valsts pamatbudžeta un speciālā budžeta izdevumi</dc:subject>
  <dc:creator>dace.godina@fm.gov.lv</dc:creator>
  <dc:description>krista.belija@fm.gov.lv_x000d_
t.67095625</dc:description>
  <cp:lastModifiedBy>Dace Godiņa</cp:lastModifiedBy>
  <cp:lastPrinted>2019-10-09T11:24:25Z</cp:lastPrinted>
  <dcterms:created xsi:type="dcterms:W3CDTF">1999-04-16T08:21:07Z</dcterms:created>
  <dcterms:modified xsi:type="dcterms:W3CDTF">2022-01-25T06:38:19Z</dcterms:modified>
  <cp:category>67083969, dace.godina@fm.gov.lv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FMPask_AD_200913_proj2014.xlsx</vt:lpwstr>
  </property>
</Properties>
</file>